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Mario\Documents\A-TSU_PersonalFin\"/>
    </mc:Choice>
  </mc:AlternateContent>
  <xr:revisionPtr revIDLastSave="0" documentId="8_{135A3FFC-0363-4B20-9EA1-9A7E3CD714C4}" xr6:coauthVersionLast="41" xr6:coauthVersionMax="41" xr10:uidLastSave="{00000000-0000-0000-0000-000000000000}"/>
  <bookViews>
    <workbookView xWindow="45" yWindow="1785" windowWidth="20595" windowHeight="14505" activeTab="2" xr2:uid="{FEB78EE3-251C-4292-A5E6-6E5E9242BA5F}"/>
  </bookViews>
  <sheets>
    <sheet name="A.Rubric &amp; Deadlines" sheetId="1" r:id="rId1"/>
    <sheet name="B. Helpfull Links" sheetId="5" r:id="rId2"/>
    <sheet name="1.Job,Salary,Taxes,Take-Home" sheetId="2" r:id="rId3"/>
    <sheet name="2.Monthly Expense Budget" sheetId="3" r:id="rId4"/>
    <sheet name="3. Savings and Takeways"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 i="2" l="1"/>
  <c r="C3" i="2"/>
  <c r="C32" i="1" l="1"/>
  <c r="C31" i="1"/>
  <c r="C30" i="1"/>
  <c r="C20" i="1" l="1"/>
  <c r="C32" i="3" l="1"/>
  <c r="D32" i="3" s="1"/>
  <c r="E32" i="3" s="1"/>
  <c r="C25" i="3"/>
  <c r="D25" i="3" s="1"/>
  <c r="C30" i="3"/>
  <c r="D30" i="3" s="1"/>
  <c r="C27" i="3"/>
  <c r="D27" i="3" s="1"/>
  <c r="E27" i="3" s="1"/>
  <c r="F27" i="3" s="1"/>
  <c r="G27" i="3" s="1"/>
  <c r="H27" i="3" s="1"/>
  <c r="I27" i="3" s="1"/>
  <c r="J27" i="3" s="1"/>
  <c r="K27" i="3" s="1"/>
  <c r="L27" i="3" s="1"/>
  <c r="M27" i="3" s="1"/>
  <c r="C31" i="3"/>
  <c r="D31" i="3" s="1"/>
  <c r="F32" i="3" l="1"/>
  <c r="G32" i="3" s="1"/>
  <c r="H32" i="3" s="1"/>
  <c r="I32" i="3" s="1"/>
  <c r="J32" i="3" s="1"/>
  <c r="K32" i="3" s="1"/>
  <c r="L32" i="3" s="1"/>
  <c r="M32" i="3" s="1"/>
  <c r="O32" i="3" s="1"/>
  <c r="E25" i="3"/>
  <c r="F25" i="3" s="1"/>
  <c r="G25" i="3" s="1"/>
  <c r="H25" i="3" s="1"/>
  <c r="I25" i="3" s="1"/>
  <c r="J25" i="3" s="1"/>
  <c r="K25" i="3" s="1"/>
  <c r="L25" i="3" s="1"/>
  <c r="M25" i="3" s="1"/>
  <c r="E30" i="3"/>
  <c r="F30" i="3" s="1"/>
  <c r="G30" i="3" s="1"/>
  <c r="H30" i="3" s="1"/>
  <c r="I30" i="3" s="1"/>
  <c r="J30" i="3" s="1"/>
  <c r="K30" i="3" s="1"/>
  <c r="L30" i="3" s="1"/>
  <c r="M30" i="3" s="1"/>
  <c r="P27" i="3"/>
  <c r="O27" i="3"/>
  <c r="E31" i="3"/>
  <c r="F31" i="3" s="1"/>
  <c r="G31" i="3" s="1"/>
  <c r="H31" i="3" s="1"/>
  <c r="I31" i="3" s="1"/>
  <c r="J31" i="3" s="1"/>
  <c r="K31" i="3" s="1"/>
  <c r="L31" i="3" s="1"/>
  <c r="M31" i="3" s="1"/>
  <c r="P31" i="3" s="1"/>
  <c r="C17" i="3"/>
  <c r="D17" i="3" s="1"/>
  <c r="E17" i="3" s="1"/>
  <c r="F17" i="3" s="1"/>
  <c r="G17" i="3" s="1"/>
  <c r="H17" i="3" s="1"/>
  <c r="I17" i="3" s="1"/>
  <c r="J17" i="3" s="1"/>
  <c r="K17" i="3" s="1"/>
  <c r="L17" i="3" s="1"/>
  <c r="M17" i="3" s="1"/>
  <c r="C18" i="3"/>
  <c r="D18" i="3" s="1"/>
  <c r="E18" i="3" s="1"/>
  <c r="F18" i="3" s="1"/>
  <c r="G18" i="3" s="1"/>
  <c r="H18" i="3" s="1"/>
  <c r="I18" i="3" s="1"/>
  <c r="J18" i="3" s="1"/>
  <c r="K18" i="3" s="1"/>
  <c r="L18" i="3" s="1"/>
  <c r="M18" i="3" s="1"/>
  <c r="C19" i="3"/>
  <c r="D19" i="3" s="1"/>
  <c r="E19" i="3" s="1"/>
  <c r="F19" i="3" s="1"/>
  <c r="G19" i="3" s="1"/>
  <c r="H19" i="3" s="1"/>
  <c r="I19" i="3" s="1"/>
  <c r="J19" i="3" s="1"/>
  <c r="K19" i="3" s="1"/>
  <c r="L19" i="3" s="1"/>
  <c r="M19" i="3" s="1"/>
  <c r="C20" i="3"/>
  <c r="D20" i="3" s="1"/>
  <c r="E20" i="3" s="1"/>
  <c r="F20" i="3" s="1"/>
  <c r="G20" i="3" s="1"/>
  <c r="H20" i="3" s="1"/>
  <c r="I20" i="3" s="1"/>
  <c r="J20" i="3" s="1"/>
  <c r="K20" i="3" s="1"/>
  <c r="L20" i="3" s="1"/>
  <c r="M20" i="3" s="1"/>
  <c r="C21" i="3"/>
  <c r="D21" i="3" s="1"/>
  <c r="E21" i="3" s="1"/>
  <c r="F21" i="3" s="1"/>
  <c r="G21" i="3" s="1"/>
  <c r="H21" i="3" s="1"/>
  <c r="I21" i="3" s="1"/>
  <c r="J21" i="3" s="1"/>
  <c r="K21" i="3" s="1"/>
  <c r="L21" i="3" s="1"/>
  <c r="M21" i="3" s="1"/>
  <c r="C22" i="3"/>
  <c r="D22" i="3" s="1"/>
  <c r="E22" i="3" s="1"/>
  <c r="F22" i="3" s="1"/>
  <c r="G22" i="3" s="1"/>
  <c r="H22" i="3" s="1"/>
  <c r="I22" i="3" s="1"/>
  <c r="J22" i="3" s="1"/>
  <c r="K22" i="3" s="1"/>
  <c r="L22" i="3" s="1"/>
  <c r="M22" i="3" s="1"/>
  <c r="C23" i="3"/>
  <c r="D23" i="3" s="1"/>
  <c r="E23" i="3" s="1"/>
  <c r="F23" i="3" s="1"/>
  <c r="G23" i="3" s="1"/>
  <c r="H23" i="3" s="1"/>
  <c r="I23" i="3" s="1"/>
  <c r="J23" i="3" s="1"/>
  <c r="K23" i="3" s="1"/>
  <c r="L23" i="3" s="1"/>
  <c r="M23" i="3" s="1"/>
  <c r="C24" i="3"/>
  <c r="D24" i="3" s="1"/>
  <c r="E24" i="3" s="1"/>
  <c r="F24" i="3" s="1"/>
  <c r="G24" i="3" s="1"/>
  <c r="H24" i="3" s="1"/>
  <c r="I24" i="3" s="1"/>
  <c r="J24" i="3" s="1"/>
  <c r="K24" i="3" s="1"/>
  <c r="L24" i="3" s="1"/>
  <c r="M24" i="3" s="1"/>
  <c r="C26" i="3"/>
  <c r="D26" i="3" s="1"/>
  <c r="E26" i="3" s="1"/>
  <c r="F26" i="3" s="1"/>
  <c r="G26" i="3" s="1"/>
  <c r="H26" i="3" s="1"/>
  <c r="I26" i="3" s="1"/>
  <c r="J26" i="3" s="1"/>
  <c r="K26" i="3" s="1"/>
  <c r="L26" i="3" s="1"/>
  <c r="M26" i="3" s="1"/>
  <c r="C28" i="3"/>
  <c r="D28" i="3" s="1"/>
  <c r="E28" i="3" s="1"/>
  <c r="F28" i="3" s="1"/>
  <c r="G28" i="3" s="1"/>
  <c r="H28" i="3" s="1"/>
  <c r="I28" i="3" s="1"/>
  <c r="J28" i="3" s="1"/>
  <c r="K28" i="3" s="1"/>
  <c r="L28" i="3" s="1"/>
  <c r="M28" i="3" s="1"/>
  <c r="C29" i="3"/>
  <c r="D29" i="3" s="1"/>
  <c r="E29" i="3" s="1"/>
  <c r="F29" i="3" s="1"/>
  <c r="G29" i="3" s="1"/>
  <c r="H29" i="3" s="1"/>
  <c r="I29" i="3" s="1"/>
  <c r="J29" i="3" s="1"/>
  <c r="K29" i="3" s="1"/>
  <c r="L29" i="3" s="1"/>
  <c r="M29" i="3" s="1"/>
  <c r="C33" i="3"/>
  <c r="D33" i="3" s="1"/>
  <c r="E33" i="3" s="1"/>
  <c r="F33" i="3" s="1"/>
  <c r="G33" i="3" s="1"/>
  <c r="H33" i="3" s="1"/>
  <c r="I33" i="3" s="1"/>
  <c r="J33" i="3" s="1"/>
  <c r="K33" i="3" s="1"/>
  <c r="L33" i="3" s="1"/>
  <c r="M33" i="3" s="1"/>
  <c r="C12" i="3"/>
  <c r="D12" i="3" s="1"/>
  <c r="E12" i="3" s="1"/>
  <c r="F12" i="3" s="1"/>
  <c r="G12" i="3" s="1"/>
  <c r="H12" i="3" s="1"/>
  <c r="I12" i="3" s="1"/>
  <c r="J12" i="3" s="1"/>
  <c r="K12" i="3" s="1"/>
  <c r="L12" i="3" s="1"/>
  <c r="M12" i="3" s="1"/>
  <c r="C13" i="3"/>
  <c r="D13" i="3" s="1"/>
  <c r="E13" i="3" s="1"/>
  <c r="F13" i="3" s="1"/>
  <c r="G13" i="3" s="1"/>
  <c r="H13" i="3" s="1"/>
  <c r="I13" i="3" s="1"/>
  <c r="J13" i="3" s="1"/>
  <c r="K13" i="3" s="1"/>
  <c r="L13" i="3" s="1"/>
  <c r="M13" i="3" s="1"/>
  <c r="C14" i="3"/>
  <c r="D14" i="3" s="1"/>
  <c r="E14" i="3" s="1"/>
  <c r="F14" i="3" s="1"/>
  <c r="G14" i="3" s="1"/>
  <c r="H14" i="3" s="1"/>
  <c r="I14" i="3" s="1"/>
  <c r="J14" i="3" s="1"/>
  <c r="K14" i="3" s="1"/>
  <c r="L14" i="3" s="1"/>
  <c r="M14" i="3" s="1"/>
  <c r="C15" i="3"/>
  <c r="D15" i="3" s="1"/>
  <c r="E15" i="3" s="1"/>
  <c r="F15" i="3" s="1"/>
  <c r="G15" i="3" s="1"/>
  <c r="H15" i="3" s="1"/>
  <c r="I15" i="3" s="1"/>
  <c r="J15" i="3" s="1"/>
  <c r="K15" i="3" s="1"/>
  <c r="L15" i="3" s="1"/>
  <c r="M15" i="3" s="1"/>
  <c r="C16" i="3"/>
  <c r="D16" i="3" s="1"/>
  <c r="E16" i="3" s="1"/>
  <c r="F16" i="3" s="1"/>
  <c r="G16" i="3" s="1"/>
  <c r="H16" i="3" s="1"/>
  <c r="I16" i="3" s="1"/>
  <c r="J16" i="3" s="1"/>
  <c r="K16" i="3" s="1"/>
  <c r="L16" i="3" s="1"/>
  <c r="M16" i="3" s="1"/>
  <c r="P32" i="3" l="1"/>
  <c r="O25" i="3"/>
  <c r="P25" i="3"/>
  <c r="O30" i="3"/>
  <c r="P30" i="3"/>
  <c r="O31" i="3"/>
  <c r="C18" i="4"/>
  <c r="B45" i="3"/>
  <c r="B46" i="3" s="1"/>
  <c r="B34" i="3"/>
  <c r="C32" i="2"/>
  <c r="C30" i="2"/>
  <c r="C15" i="2"/>
  <c r="C17" i="2" l="1"/>
  <c r="C29" i="2"/>
  <c r="C19" i="4"/>
  <c r="C20" i="4" s="1"/>
  <c r="O13" i="3"/>
  <c r="P15" i="3"/>
  <c r="O15" i="3"/>
  <c r="P13" i="3"/>
  <c r="C34" i="3"/>
  <c r="O18" i="3"/>
  <c r="O22" i="3"/>
  <c r="O28" i="3"/>
  <c r="P18" i="3"/>
  <c r="P22" i="3"/>
  <c r="P28" i="3"/>
  <c r="C19" i="2"/>
  <c r="C21" i="2" s="1"/>
  <c r="C28" i="2"/>
  <c r="C31" i="2"/>
  <c r="E26" i="4" l="1"/>
  <c r="E25" i="4"/>
  <c r="C24" i="2"/>
  <c r="P21" i="3"/>
  <c r="P24" i="3"/>
  <c r="P20" i="3"/>
  <c r="B65" i="3" s="1"/>
  <c r="O20" i="3"/>
  <c r="P17" i="3"/>
  <c r="P14" i="3"/>
  <c r="O21" i="3"/>
  <c r="C33" i="4"/>
  <c r="C32" i="4"/>
  <c r="P33" i="3"/>
  <c r="O33" i="3"/>
  <c r="O19" i="3"/>
  <c r="O29" i="3"/>
  <c r="P29" i="3"/>
  <c r="O24" i="3"/>
  <c r="P26" i="3"/>
  <c r="P19" i="3"/>
  <c r="B64" i="3" s="1"/>
  <c r="O23" i="3"/>
  <c r="O26" i="3"/>
  <c r="P23" i="3"/>
  <c r="O14" i="3"/>
  <c r="D34" i="3"/>
  <c r="O17" i="3"/>
  <c r="B63" i="3" l="1"/>
  <c r="C34" i="2"/>
  <c r="C36" i="2" s="1"/>
  <c r="B10" i="3" s="1"/>
  <c r="P16" i="3"/>
  <c r="B62" i="3" s="1"/>
  <c r="E34" i="3"/>
  <c r="O16" i="3"/>
  <c r="C10" i="3" l="1"/>
  <c r="D10" i="3" s="1"/>
  <c r="B35" i="3"/>
  <c r="B36" i="3" s="1"/>
  <c r="F34" i="3"/>
  <c r="C35" i="3" l="1"/>
  <c r="C36" i="3" s="1"/>
  <c r="D35" i="3"/>
  <c r="E10" i="3"/>
  <c r="G34" i="3"/>
  <c r="D36" i="3" l="1"/>
  <c r="E35" i="3"/>
  <c r="F10" i="3"/>
  <c r="H34" i="3"/>
  <c r="E36" i="3" l="1"/>
  <c r="F35" i="3"/>
  <c r="G10" i="3"/>
  <c r="I34" i="3"/>
  <c r="F36" i="3" l="1"/>
  <c r="G35" i="3"/>
  <c r="H10" i="3"/>
  <c r="J34" i="3"/>
  <c r="G36" i="3" l="1"/>
  <c r="H35" i="3"/>
  <c r="I10" i="3"/>
  <c r="K34" i="3"/>
  <c r="H36" i="3" l="1"/>
  <c r="I35" i="3"/>
  <c r="J10" i="3"/>
  <c r="L34" i="3"/>
  <c r="I36" i="3" l="1"/>
  <c r="J35" i="3"/>
  <c r="K10" i="3"/>
  <c r="M34" i="3"/>
  <c r="O12" i="3"/>
  <c r="P12" i="3"/>
  <c r="B61" i="3" s="1"/>
  <c r="J36" i="3" l="1"/>
  <c r="K35" i="3"/>
  <c r="L10" i="3"/>
  <c r="O34" i="3"/>
  <c r="P34" i="3"/>
  <c r="B67" i="3" s="1"/>
  <c r="B66" i="3" s="1"/>
  <c r="C66" i="3" l="1"/>
  <c r="C67" i="3"/>
  <c r="C62" i="3"/>
  <c r="C65" i="3"/>
  <c r="C63" i="3"/>
  <c r="C64" i="3"/>
  <c r="C61" i="3"/>
  <c r="K36" i="3"/>
  <c r="L35" i="3"/>
  <c r="M10" i="3"/>
  <c r="L36" i="3" l="1"/>
  <c r="M35" i="3"/>
  <c r="P10" i="3"/>
  <c r="F13" i="4" s="1"/>
  <c r="O10" i="3"/>
  <c r="F12" i="4" s="1"/>
  <c r="M36" i="3" l="1"/>
  <c r="C9" i="4" s="1"/>
  <c r="F11" i="4" s="1"/>
  <c r="O35" i="3"/>
  <c r="F10" i="4" s="1"/>
  <c r="P35" i="3"/>
</calcChain>
</file>

<file path=xl/sharedStrings.xml><?xml version="1.0" encoding="utf-8"?>
<sst xmlns="http://schemas.openxmlformats.org/spreadsheetml/2006/main" count="183" uniqueCount="157">
  <si>
    <t xml:space="preserve"> </t>
  </si>
  <si>
    <t xml:space="preserve">Grading Rubric </t>
  </si>
  <si>
    <t>Career Information</t>
  </si>
  <si>
    <t>Annual Salary Expectations</t>
  </si>
  <si>
    <t xml:space="preserve">Auto Loan Payment </t>
  </si>
  <si>
    <t>Monthly Budget</t>
  </si>
  <si>
    <t>Analysis and Takeaways</t>
  </si>
  <si>
    <t>Your Total Grade</t>
  </si>
  <si>
    <t>Expected Salary after graduation</t>
  </si>
  <si>
    <t>http://salary.com</t>
  </si>
  <si>
    <t>www.realtor.com</t>
  </si>
  <si>
    <t>Car Insurance</t>
  </si>
  <si>
    <t>www.progressive.com</t>
  </si>
  <si>
    <t>Home Insurance</t>
  </si>
  <si>
    <t>https://www.statefarm.com/insurance/home-and-property/renters</t>
  </si>
  <si>
    <t>Renters Insurance</t>
  </si>
  <si>
    <t>https://www.statefarm.com/insurance/home-and-property/homeowners</t>
  </si>
  <si>
    <t>Cost of Living</t>
  </si>
  <si>
    <t>http://www.numbeo.com/cost-of-living/</t>
  </si>
  <si>
    <t>Job Information</t>
  </si>
  <si>
    <t>Please provide explanations for each row. Indicate N/A if not applicable</t>
  </si>
  <si>
    <t>Company Name</t>
  </si>
  <si>
    <t>ABC</t>
  </si>
  <si>
    <t>Position</t>
  </si>
  <si>
    <t>Designer</t>
  </si>
  <si>
    <t>Location (City and State)</t>
  </si>
  <si>
    <t>Dallas, TX</t>
  </si>
  <si>
    <t>Expected Gross Annual Salary Upon Graduation</t>
  </si>
  <si>
    <t>Tax Estimation</t>
  </si>
  <si>
    <t>Wages</t>
  </si>
  <si>
    <t>From above</t>
  </si>
  <si>
    <t>Other Income (interest, dividends,alimony)</t>
  </si>
  <si>
    <t>Gross Income</t>
  </si>
  <si>
    <t>Wages + Other Income</t>
  </si>
  <si>
    <t>Annual Retirement Contribution (adjustment)</t>
  </si>
  <si>
    <t>Adjusted Gross Income</t>
  </si>
  <si>
    <t>Gross Income - Adjustments</t>
  </si>
  <si>
    <t>Deductions (Standard or Itemized)</t>
  </si>
  <si>
    <t>Taxable Income</t>
  </si>
  <si>
    <t>Adjusted Gross Income -Deductions</t>
  </si>
  <si>
    <t>Federal Income Taxes</t>
  </si>
  <si>
    <t xml:space="preserve">Average Tax Rate </t>
  </si>
  <si>
    <t>Based on your estimations, this is the average tax rate.</t>
  </si>
  <si>
    <t>Wages + Other Income from above</t>
  </si>
  <si>
    <t>Employee Benefits</t>
  </si>
  <si>
    <t>Retirement Contribution</t>
  </si>
  <si>
    <t>As estimated above</t>
  </si>
  <si>
    <t>FICA taxes</t>
  </si>
  <si>
    <t>7.65% of wages as required by law</t>
  </si>
  <si>
    <t>State Income Taxes</t>
  </si>
  <si>
    <t>Take-home Pay before other non-taxable income</t>
  </si>
  <si>
    <t>TaxesGross incme - Employee Benefits - Retirement Contribution - FICA Taxes - Federal Income Taxes</t>
  </si>
  <si>
    <t>Other non-taxable income (gifts)</t>
  </si>
  <si>
    <t>Annual Take-home Pay</t>
  </si>
  <si>
    <t>Jan</t>
  </si>
  <si>
    <t>Feb</t>
  </si>
  <si>
    <t>Mar</t>
  </si>
  <si>
    <t>Apr</t>
  </si>
  <si>
    <t>May</t>
  </si>
  <si>
    <t>jun</t>
  </si>
  <si>
    <t>Jul</t>
  </si>
  <si>
    <t>Aug</t>
  </si>
  <si>
    <t>Sep</t>
  </si>
  <si>
    <t>Oct</t>
  </si>
  <si>
    <t>Nov</t>
  </si>
  <si>
    <t>Dec</t>
  </si>
  <si>
    <t>Montly Average</t>
  </si>
  <si>
    <t>Year Total</t>
  </si>
  <si>
    <t>Income:</t>
  </si>
  <si>
    <t>Monthly Take-home pay</t>
  </si>
  <si>
    <t>Expenses:</t>
  </si>
  <si>
    <t>Housing (rent or mortgage payment)</t>
  </si>
  <si>
    <t>Utilities: Electricity</t>
  </si>
  <si>
    <t>Utilities: Gas</t>
  </si>
  <si>
    <t>Utilities: Phone</t>
  </si>
  <si>
    <t>Utilities: Cable/Internet</t>
  </si>
  <si>
    <t>Renter's insurance</t>
  </si>
  <si>
    <t>Car payment (from below)</t>
  </si>
  <si>
    <t>Student loan payment</t>
  </si>
  <si>
    <t>Gasoline</t>
  </si>
  <si>
    <t>Car maintenance</t>
  </si>
  <si>
    <t>Entertainment</t>
  </si>
  <si>
    <t>Total montly expenses</t>
  </si>
  <si>
    <t>Planned savings</t>
  </si>
  <si>
    <t>Cumulative savings</t>
  </si>
  <si>
    <t>Car Loan Monthly Payment</t>
  </si>
  <si>
    <t>Car Make</t>
  </si>
  <si>
    <t xml:space="preserve">Model </t>
  </si>
  <si>
    <t>Year</t>
  </si>
  <si>
    <t xml:space="preserve">Car Price </t>
  </si>
  <si>
    <t>Down payment (20%)</t>
  </si>
  <si>
    <t>Annual Interest Rate</t>
  </si>
  <si>
    <t>Loan length (months)</t>
  </si>
  <si>
    <t xml:space="preserve">Monthly Payment </t>
  </si>
  <si>
    <t xml:space="preserve">Summary Expenses </t>
  </si>
  <si>
    <t xml:space="preserve">Housing </t>
  </si>
  <si>
    <t>Utilities</t>
  </si>
  <si>
    <t xml:space="preserve">Car Expenses </t>
  </si>
  <si>
    <t>Groceries</t>
  </si>
  <si>
    <t>Student Debt</t>
  </si>
  <si>
    <t>Other</t>
  </si>
  <si>
    <t>Total</t>
  </si>
  <si>
    <t xml:space="preserve">Short Term Savings </t>
  </si>
  <si>
    <t xml:space="preserve">Savings Ratio </t>
  </si>
  <si>
    <t>Liquidity Ratio</t>
  </si>
  <si>
    <t xml:space="preserve">Long Term Savings </t>
  </si>
  <si>
    <t xml:space="preserve">Annual Retirement Contribution </t>
  </si>
  <si>
    <t>Employee portion</t>
  </si>
  <si>
    <t>Employer portion (assuming 100% match)</t>
  </si>
  <si>
    <t>Total Retirement Contributions for the first year:</t>
  </si>
  <si>
    <t>Retirement Savings (Investing in the bond market)</t>
  </si>
  <si>
    <t>Assumed interest rate (bond market)</t>
  </si>
  <si>
    <t xml:space="preserve">Assuming your salary and contributions to retirement accounts never change and are invested in the bond market (5%), you'll have this much in 30 years of work.                                                                                                    </t>
  </si>
  <si>
    <t>Retirement Savings (Investing in the stock market)</t>
  </si>
  <si>
    <t>Assumed interest rate (stock market)</t>
  </si>
  <si>
    <t xml:space="preserve">Assuming your salary and contributions to retirement accounts never change and are invested in the stock market (10%), you'll have this much in 30 years of work.                                                                                                    </t>
  </si>
  <si>
    <t>Assumed growth rate</t>
  </si>
  <si>
    <t>Assuming your salary and contributions to retirement accounts grow at the assumed growth rate each year, you'll have this much in 30 years of work if you invest in the bond market.</t>
  </si>
  <si>
    <t>Assuming your salary and contributions to retirement accounts grow at the assumed growth rate each year, you'll have this much in 30 years of work if you invest on the stock market.</t>
  </si>
  <si>
    <t>Monthy Expenses and Savings</t>
  </si>
  <si>
    <t>Annual Take-home Pay Estimation</t>
  </si>
  <si>
    <t xml:space="preserve">  </t>
  </si>
  <si>
    <t>Amount to be financed (80 %)</t>
  </si>
  <si>
    <t>Debt payments to income ratio</t>
  </si>
  <si>
    <t>Cash Surplus</t>
  </si>
  <si>
    <t xml:space="preserve">Total Liquid Savings (liquid assets) accumulated first year: </t>
  </si>
  <si>
    <t>Utilities: Water, sewer, garbage</t>
  </si>
  <si>
    <t xml:space="preserve">Detergent and cleaning supplies </t>
  </si>
  <si>
    <t>Pet food and care</t>
  </si>
  <si>
    <t>Vacation and Travel</t>
  </si>
  <si>
    <t>https://www.collegerecruiter.com</t>
  </si>
  <si>
    <t xml:space="preserve">Food and Groceries </t>
  </si>
  <si>
    <t>Public Trasportation</t>
  </si>
  <si>
    <t>Percentage %</t>
  </si>
  <si>
    <t>Year  Total  Dollars</t>
  </si>
  <si>
    <t xml:space="preserve">Tax Estimation </t>
  </si>
  <si>
    <t xml:space="preserve">Deadlines </t>
  </si>
  <si>
    <t xml:space="preserve">Date </t>
  </si>
  <si>
    <t>Bonus</t>
  </si>
  <si>
    <t>Earliest submission</t>
  </si>
  <si>
    <t>Final</t>
  </si>
  <si>
    <t>Points</t>
  </si>
  <si>
    <t>Extracredit for overall quality, completeness, support, improvements and analysis</t>
  </si>
  <si>
    <t xml:space="preserve">Clothing </t>
  </si>
  <si>
    <t>Car Prices</t>
  </si>
  <si>
    <t>https://www.kbb.com/</t>
  </si>
  <si>
    <t>Income Taxes - Tables and Calculators</t>
  </si>
  <si>
    <t>Health Care</t>
  </si>
  <si>
    <t>Gifts, donations and other miscellaneous</t>
  </si>
  <si>
    <t>Personal care (supplies and services)</t>
  </si>
  <si>
    <t xml:space="preserve">5% of wages for sundry employee benefits </t>
  </si>
  <si>
    <t>Financial Ratios and TVM calculations</t>
  </si>
  <si>
    <t>Earlier Submission 1</t>
  </si>
  <si>
    <t>Earlier Submission 2</t>
  </si>
  <si>
    <t>https://www.kiplinger.com/article/taxes/T056-C000-S001-what-are-the-income-tax-brackets-for-2019-vs-2018.html</t>
  </si>
  <si>
    <t>https://taxfoundation.org/2019-tax-brackets/</t>
  </si>
  <si>
    <t>https://www.nerdwallet.com/blog/taxes/federal-income-tax-brackets/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</si>
</sst>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8" formatCode="&quot;$&quot;#,##0.00_);[Red]\(&quot;$&quot;#,##0.00\)"/>
    <numFmt numFmtId="44" formatCode="_(&quot;$&quot;* #,##0.00_);_(&quot;$&quot;* \(#,##0.00\);_(&quot;$&quot;* &quot;-&quot;??_);_(@_)"/>
    <numFmt numFmtId="43" formatCode="_(* #,##0.00_);_(* \(#,##0.00\);_(* &quot;-&quot;??_);_(@_)"/>
    <numFmt numFmtId="164" formatCode="_([$$-409]* #,##0.00_);_([$$-409]* \(#,##0.00\);_([$$-409]* &quot;-&quot;??_);_(@_)"/>
    <numFmt numFmtId="165" formatCode="_(* #,##0_);_(* \(#,##0\);_(* &quot;-&quot;??_);_(@_)"/>
    <numFmt numFmtId="166" formatCode="_(&quot;$&quot;* #,##0_);_(&quot;$&quot;* \(#,##0\);_(&quot;$&quot;* &quot;-&quot;??_);_(@_)"/>
    <numFmt numFmtId="167" formatCode="&quot;$&quot;#,##0.000000_);[Red]\(&quot;$&quot;#,##0.000000\)"/>
    <numFmt numFmtId="168" formatCode="0.0%"/>
    <numFmt numFmtId="169" formatCode="0.000"/>
  </numFmts>
  <fonts count="27" x14ac:knownFonts="1">
    <font>
      <sz val="11"/>
      <color theme="1"/>
      <name val="Calibri"/>
      <family val="2"/>
      <scheme val="minor"/>
    </font>
    <font>
      <sz val="11"/>
      <color theme="1"/>
      <name val="Calibri"/>
      <family val="2"/>
      <scheme val="minor"/>
    </font>
    <font>
      <u/>
      <sz val="11"/>
      <color theme="10"/>
      <name val="Calibri"/>
      <family val="2"/>
      <scheme val="minor"/>
    </font>
    <font>
      <b/>
      <sz val="16"/>
      <color rgb="FF0070C0"/>
      <name val="Calibri"/>
      <family val="2"/>
      <scheme val="minor"/>
    </font>
    <font>
      <sz val="12"/>
      <color theme="1"/>
      <name val="Calibri"/>
      <family val="2"/>
      <scheme val="minor"/>
    </font>
    <font>
      <sz val="14"/>
      <color theme="1"/>
      <name val="Calibri"/>
      <family val="2"/>
      <scheme val="minor"/>
    </font>
    <font>
      <b/>
      <sz val="12"/>
      <color rgb="FF0070C0"/>
      <name val="Calibri"/>
      <family val="2"/>
      <scheme val="minor"/>
    </font>
    <font>
      <b/>
      <sz val="12"/>
      <color theme="1"/>
      <name val="Calibri"/>
      <family val="2"/>
      <scheme val="minor"/>
    </font>
    <font>
      <sz val="12"/>
      <name val="Calibri"/>
      <family val="2"/>
      <scheme val="minor"/>
    </font>
    <font>
      <u/>
      <sz val="12"/>
      <color theme="10"/>
      <name val="Calibri"/>
      <family val="2"/>
      <scheme val="minor"/>
    </font>
    <font>
      <sz val="14"/>
      <name val="Calibri"/>
      <family val="2"/>
      <scheme val="minor"/>
    </font>
    <font>
      <sz val="12"/>
      <color theme="1"/>
      <name val="Cambria"/>
      <family val="1"/>
    </font>
    <font>
      <sz val="12"/>
      <color rgb="FF0000FF"/>
      <name val="Cambria"/>
      <family val="1"/>
    </font>
    <font>
      <sz val="12"/>
      <name val="Cambria"/>
      <family val="1"/>
    </font>
    <font>
      <b/>
      <sz val="14"/>
      <color rgb="FF0070C0"/>
      <name val="Calibri"/>
      <family val="2"/>
      <scheme val="minor"/>
    </font>
    <font>
      <sz val="14"/>
      <color rgb="FF000000"/>
      <name val="Calibri"/>
      <family val="2"/>
      <scheme val="minor"/>
    </font>
    <font>
      <sz val="14"/>
      <color theme="9" tint="-0.249977111117893"/>
      <name val="Calibri"/>
      <family val="2"/>
      <scheme val="minor"/>
    </font>
    <font>
      <sz val="12"/>
      <color theme="9" tint="-0.249977111117893"/>
      <name val="Calibri"/>
      <family val="2"/>
      <scheme val="minor"/>
    </font>
    <font>
      <b/>
      <sz val="11"/>
      <color theme="1"/>
      <name val="Calibri"/>
      <family val="2"/>
      <scheme val="minor"/>
    </font>
    <font>
      <b/>
      <sz val="12"/>
      <color theme="1"/>
      <name val="Arial"/>
      <family val="2"/>
    </font>
    <font>
      <b/>
      <sz val="12"/>
      <color theme="9" tint="-0.249977111117893"/>
      <name val="Arial"/>
      <family val="2"/>
    </font>
    <font>
      <sz val="12"/>
      <color theme="1"/>
      <name val="Arial"/>
      <family val="2"/>
    </font>
    <font>
      <b/>
      <sz val="12"/>
      <color rgb="FF0070C0"/>
      <name val="Arial"/>
      <family val="2"/>
    </font>
    <font>
      <sz val="11"/>
      <color theme="0"/>
      <name val="Calibri"/>
      <family val="2"/>
      <scheme val="minor"/>
    </font>
    <font>
      <sz val="14"/>
      <color theme="0"/>
      <name val="Calibri"/>
      <family val="2"/>
      <scheme val="minor"/>
    </font>
    <font>
      <sz val="11"/>
      <color rgb="FFC00000"/>
      <name val="Calibri"/>
      <family val="2"/>
      <scheme val="minor"/>
    </font>
    <font>
      <sz val="8"/>
      <color rgb="FFFF0000"/>
      <name val="Calibri"/>
      <family val="2"/>
      <scheme val="minor"/>
    </font>
  </fonts>
  <fills count="11">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7" tint="0.79998168889431442"/>
        <bgColor rgb="FF000000"/>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4" tint="0.59999389629810485"/>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medium">
        <color auto="1"/>
      </right>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indexed="64"/>
      </left>
      <right style="medium">
        <color indexed="64"/>
      </right>
      <top/>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theme="9" tint="-0.249977111117893"/>
      </left>
      <right style="medium">
        <color theme="9" tint="-0.249977111117893"/>
      </right>
      <top/>
      <bottom style="medium">
        <color theme="9" tint="-0.249977111117893"/>
      </bottom>
      <diagonal/>
    </border>
    <border>
      <left style="thin">
        <color theme="9" tint="-0.249977111117893"/>
      </left>
      <right style="thin">
        <color theme="9" tint="-0.249977111117893"/>
      </right>
      <top/>
      <bottom/>
      <diagonal/>
    </border>
    <border>
      <left style="thin">
        <color theme="9" tint="-0.249977111117893"/>
      </left>
      <right style="thin">
        <color theme="9" tint="-0.249977111117893"/>
      </right>
      <top style="thin">
        <color theme="9" tint="-0.249977111117893"/>
      </top>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theme="9" tint="-0.249977111117893"/>
      </top>
      <bottom style="double">
        <color theme="9" tint="-0.249977111117893"/>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style="thin">
        <color auto="1"/>
      </right>
      <top style="thin">
        <color auto="1"/>
      </top>
      <bottom style="thin">
        <color auto="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125">
    <xf numFmtId="0" fontId="0" fillId="0" borderId="0" xfId="0"/>
    <xf numFmtId="0" fontId="3" fillId="0" borderId="0" xfId="0" applyFont="1"/>
    <xf numFmtId="0" fontId="4" fillId="0" borderId="0" xfId="0" applyFont="1"/>
    <xf numFmtId="0" fontId="5" fillId="0" borderId="0" xfId="0" applyFont="1"/>
    <xf numFmtId="0" fontId="9" fillId="0" borderId="0" xfId="4" applyFont="1"/>
    <xf numFmtId="0" fontId="11" fillId="0" borderId="0" xfId="0" applyFont="1" applyAlignment="1">
      <alignment vertical="center"/>
    </xf>
    <xf numFmtId="0" fontId="9" fillId="0" borderId="0" xfId="4" applyFont="1" applyAlignment="1">
      <alignment vertical="center"/>
    </xf>
    <xf numFmtId="0" fontId="12" fillId="0" borderId="0" xfId="0" applyFont="1" applyAlignment="1">
      <alignment vertical="center"/>
    </xf>
    <xf numFmtId="0" fontId="14" fillId="0" borderId="0" xfId="0" applyFont="1" applyProtection="1">
      <protection locked="0"/>
    </xf>
    <xf numFmtId="0" fontId="5" fillId="0" borderId="0" xfId="0" applyFont="1" applyProtection="1">
      <protection locked="0"/>
    </xf>
    <xf numFmtId="0" fontId="4" fillId="0" borderId="0" xfId="0" applyFont="1" applyProtection="1">
      <protection locked="0"/>
    </xf>
    <xf numFmtId="0" fontId="7" fillId="5" borderId="2" xfId="0" applyFont="1" applyFill="1" applyBorder="1" applyProtection="1">
      <protection locked="0"/>
    </xf>
    <xf numFmtId="0" fontId="15" fillId="6" borderId="0" xfId="0" applyFont="1" applyFill="1" applyProtection="1">
      <protection locked="0"/>
    </xf>
    <xf numFmtId="43" fontId="16" fillId="7" borderId="3" xfId="1" applyFont="1" applyFill="1" applyBorder="1" applyProtection="1">
      <protection locked="0"/>
    </xf>
    <xf numFmtId="0" fontId="7" fillId="0" borderId="0" xfId="0" applyFont="1" applyProtection="1">
      <protection locked="0"/>
    </xf>
    <xf numFmtId="43" fontId="16" fillId="7" borderId="4" xfId="1" applyFont="1" applyFill="1" applyBorder="1" applyProtection="1">
      <protection locked="0"/>
    </xf>
    <xf numFmtId="44" fontId="16" fillId="7" borderId="3" xfId="2" applyFont="1" applyFill="1" applyBorder="1" applyProtection="1">
      <protection locked="0"/>
    </xf>
    <xf numFmtId="0" fontId="17" fillId="7" borderId="3" xfId="0" applyFont="1" applyFill="1" applyBorder="1" applyProtection="1">
      <protection locked="0"/>
    </xf>
    <xf numFmtId="44" fontId="5" fillId="2" borderId="5" xfId="2" applyFont="1" applyFill="1" applyBorder="1"/>
    <xf numFmtId="44" fontId="5" fillId="7" borderId="6" xfId="2" applyFont="1" applyFill="1" applyBorder="1" applyProtection="1">
      <protection locked="0"/>
    </xf>
    <xf numFmtId="44" fontId="5" fillId="2" borderId="7" xfId="2" applyFont="1" applyFill="1" applyBorder="1"/>
    <xf numFmtId="0" fontId="4" fillId="0" borderId="0" xfId="0" quotePrefix="1" applyFont="1" applyProtection="1">
      <protection locked="0"/>
    </xf>
    <xf numFmtId="44" fontId="5" fillId="7" borderId="3" xfId="2" applyFont="1" applyFill="1" applyBorder="1" applyProtection="1">
      <protection locked="0"/>
    </xf>
    <xf numFmtId="44" fontId="5" fillId="2" borderId="3" xfId="2" applyFont="1" applyFill="1" applyBorder="1"/>
    <xf numFmtId="0" fontId="15" fillId="0" borderId="0" xfId="0" applyFont="1" applyProtection="1">
      <protection locked="0"/>
    </xf>
    <xf numFmtId="44" fontId="5" fillId="0" borderId="0" xfId="2" applyFont="1" applyProtection="1">
      <protection locked="0"/>
    </xf>
    <xf numFmtId="0" fontId="17" fillId="0" borderId="0" xfId="0" applyFont="1" applyProtection="1">
      <protection locked="0"/>
    </xf>
    <xf numFmtId="9" fontId="5" fillId="2" borderId="0" xfId="3" applyFont="1" applyFill="1"/>
    <xf numFmtId="0" fontId="10" fillId="8" borderId="0" xfId="0" applyFont="1" applyFill="1" applyProtection="1">
      <protection locked="0"/>
    </xf>
    <xf numFmtId="164" fontId="5" fillId="2" borderId="5" xfId="1" applyNumberFormat="1" applyFont="1" applyFill="1" applyBorder="1"/>
    <xf numFmtId="164" fontId="5" fillId="7" borderId="3" xfId="1" applyNumberFormat="1" applyFont="1" applyFill="1" applyBorder="1" applyProtection="1">
      <protection locked="0"/>
    </xf>
    <xf numFmtId="0" fontId="4" fillId="7" borderId="3" xfId="0" applyFont="1" applyFill="1" applyBorder="1" applyProtection="1">
      <protection locked="0"/>
    </xf>
    <xf numFmtId="164" fontId="5" fillId="2" borderId="8" xfId="1" applyNumberFormat="1" applyFont="1" applyFill="1" applyBorder="1"/>
    <xf numFmtId="164" fontId="5" fillId="2" borderId="3" xfId="1" applyNumberFormat="1" applyFont="1" applyFill="1" applyBorder="1"/>
    <xf numFmtId="0" fontId="7" fillId="2" borderId="1" xfId="0" applyFont="1" applyFill="1" applyBorder="1" applyAlignment="1" applyProtection="1">
      <alignment horizontal="center"/>
      <protection locked="0"/>
    </xf>
    <xf numFmtId="0" fontId="7" fillId="0" borderId="1" xfId="0" applyFont="1" applyBorder="1" applyAlignment="1" applyProtection="1">
      <alignment horizontal="center"/>
      <protection locked="0"/>
    </xf>
    <xf numFmtId="0" fontId="7" fillId="2" borderId="1" xfId="0" applyFont="1" applyFill="1" applyBorder="1" applyAlignment="1" applyProtection="1">
      <alignment horizontal="center" wrapText="1"/>
      <protection locked="0"/>
    </xf>
    <xf numFmtId="0" fontId="4" fillId="0" borderId="1" xfId="0" applyFont="1" applyBorder="1" applyAlignment="1" applyProtection="1">
      <alignment horizontal="center"/>
      <protection locked="0"/>
    </xf>
    <xf numFmtId="0" fontId="4" fillId="9" borderId="1" xfId="0" applyFont="1" applyFill="1" applyBorder="1" applyAlignment="1" applyProtection="1">
      <alignment horizontal="center"/>
      <protection locked="0"/>
    </xf>
    <xf numFmtId="165" fontId="4" fillId="2" borderId="1" xfId="1" applyNumberFormat="1" applyFont="1" applyFill="1" applyBorder="1"/>
    <xf numFmtId="165" fontId="4" fillId="0" borderId="1" xfId="1" applyNumberFormat="1" applyFont="1" applyBorder="1"/>
    <xf numFmtId="0" fontId="4" fillId="7" borderId="10" xfId="0" applyFont="1" applyFill="1" applyBorder="1" applyProtection="1">
      <protection locked="0"/>
    </xf>
    <xf numFmtId="165" fontId="4" fillId="0" borderId="1" xfId="0" applyNumberFormat="1" applyFont="1" applyBorder="1" applyAlignment="1" applyProtection="1">
      <alignment horizontal="center"/>
      <protection locked="0"/>
    </xf>
    <xf numFmtId="165" fontId="4" fillId="9" borderId="1" xfId="0" applyNumberFormat="1" applyFont="1" applyFill="1" applyBorder="1" applyAlignment="1" applyProtection="1">
      <alignment horizontal="center"/>
      <protection locked="0"/>
    </xf>
    <xf numFmtId="165" fontId="4" fillId="7" borderId="1" xfId="1" applyNumberFormat="1" applyFont="1" applyFill="1" applyBorder="1" applyProtection="1">
      <protection locked="0"/>
    </xf>
    <xf numFmtId="165" fontId="4" fillId="0" borderId="1" xfId="1" applyNumberFormat="1" applyFont="1" applyBorder="1" applyProtection="1">
      <protection locked="0"/>
    </xf>
    <xf numFmtId="165" fontId="4" fillId="2" borderId="1" xfId="1" applyNumberFormat="1" applyFont="1" applyFill="1" applyBorder="1" applyProtection="1">
      <protection locked="0"/>
    </xf>
    <xf numFmtId="0" fontId="8" fillId="7" borderId="9" xfId="4" applyFont="1" applyFill="1" applyBorder="1" applyProtection="1">
      <protection locked="0"/>
    </xf>
    <xf numFmtId="165" fontId="4" fillId="0" borderId="11" xfId="1" applyNumberFormat="1" applyFont="1" applyBorder="1" applyProtection="1">
      <protection locked="0"/>
    </xf>
    <xf numFmtId="165" fontId="7" fillId="2" borderId="12" xfId="1" applyNumberFormat="1" applyFont="1" applyFill="1" applyBorder="1"/>
    <xf numFmtId="165" fontId="7" fillId="0" borderId="13" xfId="1" applyNumberFormat="1" applyFont="1" applyBorder="1" applyProtection="1">
      <protection locked="0"/>
    </xf>
    <xf numFmtId="165" fontId="4" fillId="2" borderId="14" xfId="1" applyNumberFormat="1" applyFont="1" applyFill="1" applyBorder="1"/>
    <xf numFmtId="165" fontId="4" fillId="0" borderId="14" xfId="1" applyNumberFormat="1" applyFont="1" applyBorder="1" applyProtection="1">
      <protection locked="0"/>
    </xf>
    <xf numFmtId="44" fontId="4" fillId="7" borderId="3" xfId="2" applyFont="1" applyFill="1" applyBorder="1" applyProtection="1">
      <protection locked="0"/>
    </xf>
    <xf numFmtId="44" fontId="8" fillId="2" borderId="3" xfId="0" applyNumberFormat="1" applyFont="1" applyFill="1" applyBorder="1"/>
    <xf numFmtId="9" fontId="4" fillId="7" borderId="3" xfId="3" applyFont="1" applyFill="1" applyBorder="1" applyProtection="1">
      <protection locked="0"/>
    </xf>
    <xf numFmtId="43" fontId="0" fillId="0" borderId="0" xfId="0" applyNumberFormat="1"/>
    <xf numFmtId="0" fontId="2" fillId="0" borderId="0" xfId="4" applyAlignment="1">
      <alignment vertical="center"/>
    </xf>
    <xf numFmtId="0" fontId="2" fillId="0" borderId="0" xfId="4"/>
    <xf numFmtId="0" fontId="4" fillId="8" borderId="0" xfId="0" applyFont="1" applyFill="1" applyProtection="1">
      <protection locked="0"/>
    </xf>
    <xf numFmtId="0" fontId="7" fillId="8" borderId="0" xfId="0" applyFont="1" applyFill="1" applyProtection="1">
      <protection locked="0"/>
    </xf>
    <xf numFmtId="0" fontId="4" fillId="8" borderId="0" xfId="0" applyFont="1" applyFill="1" applyAlignment="1" applyProtection="1">
      <alignment horizontal="left" indent="1"/>
      <protection locked="0"/>
    </xf>
    <xf numFmtId="0" fontId="4" fillId="8" borderId="0" xfId="0" applyFont="1" applyFill="1" applyAlignment="1" applyProtection="1">
      <alignment horizontal="left" indent="2"/>
      <protection locked="0"/>
    </xf>
    <xf numFmtId="166" fontId="4" fillId="2" borderId="0" xfId="2" applyNumberFormat="1" applyFont="1" applyFill="1" applyProtection="1">
      <protection locked="0"/>
    </xf>
    <xf numFmtId="168" fontId="4" fillId="2" borderId="0" xfId="3" applyNumberFormat="1" applyFont="1" applyFill="1" applyProtection="1">
      <protection locked="0"/>
    </xf>
    <xf numFmtId="166" fontId="4" fillId="2" borderId="0" xfId="0" applyNumberFormat="1" applyFont="1" applyFill="1" applyProtection="1">
      <protection locked="0"/>
    </xf>
    <xf numFmtId="0" fontId="19" fillId="8" borderId="0" xfId="0" applyFont="1" applyFill="1" applyAlignment="1">
      <alignment horizontal="left" wrapText="1"/>
    </xf>
    <xf numFmtId="0" fontId="20" fillId="8" borderId="0" xfId="0" applyFont="1" applyFill="1" applyAlignment="1">
      <alignment horizontal="left" wrapText="1"/>
    </xf>
    <xf numFmtId="0" fontId="21" fillId="8" borderId="5" xfId="0" applyFont="1" applyFill="1" applyBorder="1" applyAlignment="1">
      <alignment horizontal="left" wrapText="1"/>
    </xf>
    <xf numFmtId="0" fontId="6" fillId="0" borderId="0" xfId="0" applyFont="1"/>
    <xf numFmtId="0" fontId="19" fillId="3" borderId="0" xfId="0" applyFont="1" applyFill="1"/>
    <xf numFmtId="0" fontId="20" fillId="8" borderId="0" xfId="0" applyFont="1" applyFill="1" applyAlignment="1">
      <alignment horizontal="left" indent="2"/>
    </xf>
    <xf numFmtId="0" fontId="19" fillId="8" borderId="0" xfId="0" applyFont="1" applyFill="1"/>
    <xf numFmtId="0" fontId="21" fillId="8" borderId="0" xfId="0" applyFont="1" applyFill="1" applyAlignment="1">
      <alignment horizontal="left" indent="2"/>
    </xf>
    <xf numFmtId="0" fontId="19" fillId="8" borderId="0" xfId="0" applyFont="1" applyFill="1" applyAlignment="1">
      <alignment horizontal="left"/>
    </xf>
    <xf numFmtId="0" fontId="19" fillId="0" borderId="0" xfId="0" applyFont="1" applyAlignment="1">
      <alignment horizontal="left"/>
    </xf>
    <xf numFmtId="0" fontId="19" fillId="8" borderId="0" xfId="0" quotePrefix="1" applyFont="1" applyFill="1"/>
    <xf numFmtId="0" fontId="20" fillId="0" borderId="0" xfId="0" applyFont="1" applyAlignment="1">
      <alignment horizontal="left" wrapText="1"/>
    </xf>
    <xf numFmtId="0" fontId="20" fillId="0" borderId="0" xfId="0" applyFont="1" applyAlignment="1">
      <alignment horizontal="left" indent="2"/>
    </xf>
    <xf numFmtId="0" fontId="22" fillId="0" borderId="0" xfId="0" applyFont="1"/>
    <xf numFmtId="43" fontId="21" fillId="10" borderId="1" xfId="1" applyFont="1" applyFill="1" applyBorder="1"/>
    <xf numFmtId="44" fontId="19" fillId="10" borderId="11" xfId="2" applyFont="1" applyFill="1" applyBorder="1"/>
    <xf numFmtId="43" fontId="21" fillId="7" borderId="3" xfId="1" applyFont="1" applyFill="1" applyBorder="1"/>
    <xf numFmtId="43" fontId="21" fillId="7" borderId="6" xfId="1" applyFont="1" applyFill="1" applyBorder="1"/>
    <xf numFmtId="43" fontId="21" fillId="0" borderId="0" xfId="1" applyFont="1"/>
    <xf numFmtId="0" fontId="19" fillId="10" borderId="1" xfId="0" applyFont="1" applyFill="1" applyBorder="1"/>
    <xf numFmtId="43" fontId="21" fillId="10" borderId="11" xfId="1" applyFont="1" applyFill="1" applyBorder="1"/>
    <xf numFmtId="44" fontId="19" fillId="10" borderId="5" xfId="2" applyFont="1" applyFill="1" applyBorder="1"/>
    <xf numFmtId="44" fontId="19" fillId="0" borderId="0" xfId="2" applyFont="1"/>
    <xf numFmtId="9" fontId="19" fillId="10" borderId="15" xfId="3" applyFont="1" applyFill="1" applyBorder="1"/>
    <xf numFmtId="8" fontId="19" fillId="7" borderId="3" xfId="1" applyNumberFormat="1" applyFont="1" applyFill="1" applyBorder="1"/>
    <xf numFmtId="8" fontId="19" fillId="0" borderId="0" xfId="1" applyNumberFormat="1" applyFont="1"/>
    <xf numFmtId="9" fontId="19" fillId="10" borderId="16" xfId="3" applyFont="1" applyFill="1" applyBorder="1"/>
    <xf numFmtId="8" fontId="19" fillId="0" borderId="14" xfId="1" applyNumberFormat="1" applyFont="1" applyBorder="1"/>
    <xf numFmtId="9" fontId="21" fillId="10" borderId="17" xfId="3" applyFont="1" applyFill="1" applyBorder="1"/>
    <xf numFmtId="8" fontId="19" fillId="10" borderId="1" xfId="1" applyNumberFormat="1" applyFont="1" applyFill="1" applyBorder="1"/>
    <xf numFmtId="44" fontId="4" fillId="2" borderId="3" xfId="0" applyNumberFormat="1" applyFont="1" applyFill="1" applyBorder="1" applyProtection="1">
      <protection locked="0"/>
    </xf>
    <xf numFmtId="0" fontId="7" fillId="2" borderId="9" xfId="0" applyFont="1" applyFill="1" applyBorder="1" applyProtection="1">
      <protection locked="0"/>
    </xf>
    <xf numFmtId="0" fontId="4" fillId="2" borderId="10" xfId="0" applyFont="1" applyFill="1" applyBorder="1" applyProtection="1">
      <protection locked="0"/>
    </xf>
    <xf numFmtId="0" fontId="4" fillId="2" borderId="9" xfId="0" applyFont="1" applyFill="1" applyBorder="1" applyProtection="1">
      <protection locked="0"/>
    </xf>
    <xf numFmtId="0" fontId="4" fillId="7" borderId="3" xfId="0" applyFont="1" applyFill="1" applyBorder="1" applyAlignment="1" applyProtection="1">
      <alignment horizontal="right"/>
      <protection locked="0"/>
    </xf>
    <xf numFmtId="0" fontId="7" fillId="2" borderId="0" xfId="0" applyFont="1" applyFill="1" applyAlignment="1" applyProtection="1">
      <alignment horizontal="center" wrapText="1"/>
      <protection locked="0"/>
    </xf>
    <xf numFmtId="0" fontId="4" fillId="8" borderId="0" xfId="0" applyFont="1" applyFill="1"/>
    <xf numFmtId="0" fontId="0" fillId="2" borderId="0" xfId="0" applyFill="1" applyAlignment="1">
      <alignment horizontal="right"/>
    </xf>
    <xf numFmtId="0" fontId="0" fillId="2" borderId="0" xfId="0" applyFill="1"/>
    <xf numFmtId="14" fontId="0" fillId="0" borderId="0" xfId="0" applyNumberFormat="1"/>
    <xf numFmtId="0" fontId="18" fillId="2" borderId="0" xfId="0" applyFont="1" applyFill="1" applyAlignment="1">
      <alignment horizontal="center"/>
    </xf>
    <xf numFmtId="0" fontId="7" fillId="8" borderId="0" xfId="0" applyFont="1" applyFill="1" applyAlignment="1">
      <alignment wrapText="1"/>
    </xf>
    <xf numFmtId="0" fontId="7" fillId="8" borderId="0" xfId="0" applyFont="1" applyFill="1"/>
    <xf numFmtId="0" fontId="7" fillId="2" borderId="0" xfId="0" applyFont="1" applyFill="1"/>
    <xf numFmtId="0" fontId="7" fillId="2" borderId="0" xfId="0" applyFont="1" applyFill="1" applyAlignment="1">
      <alignment horizontal="right"/>
    </xf>
    <xf numFmtId="0" fontId="11" fillId="4" borderId="0" xfId="0" applyFont="1" applyFill="1" applyAlignment="1">
      <alignment vertical="center"/>
    </xf>
    <xf numFmtId="0" fontId="0" fillId="4" borderId="0" xfId="0" applyFill="1"/>
    <xf numFmtId="0" fontId="13" fillId="4" borderId="0" xfId="0" applyFont="1" applyFill="1" applyAlignment="1">
      <alignment vertical="center"/>
    </xf>
    <xf numFmtId="169" fontId="23" fillId="0" borderId="0" xfId="0" applyNumberFormat="1" applyFont="1"/>
    <xf numFmtId="166" fontId="23" fillId="0" borderId="0" xfId="2" applyNumberFormat="1" applyFont="1"/>
    <xf numFmtId="0" fontId="24" fillId="0" borderId="0" xfId="0" applyFont="1" applyProtection="1">
      <protection locked="0"/>
    </xf>
    <xf numFmtId="166" fontId="4" fillId="0" borderId="0" xfId="0" applyNumberFormat="1" applyFont="1" applyProtection="1">
      <protection locked="0"/>
    </xf>
    <xf numFmtId="0" fontId="4" fillId="0" borderId="0" xfId="0" applyFont="1" applyAlignment="1" applyProtection="1">
      <alignment horizontal="center"/>
      <protection locked="0"/>
    </xf>
    <xf numFmtId="0" fontId="25" fillId="0" borderId="0" xfId="0" applyFont="1"/>
    <xf numFmtId="6" fontId="25" fillId="0" borderId="0" xfId="0" applyNumberFormat="1" applyFont="1"/>
    <xf numFmtId="167" fontId="25" fillId="0" borderId="0" xfId="0" applyNumberFormat="1" applyFont="1"/>
    <xf numFmtId="0" fontId="4" fillId="9" borderId="1" xfId="0" applyFont="1" applyFill="1" applyBorder="1" applyAlignment="1" applyProtection="1">
      <alignment horizontal="center"/>
      <protection locked="0"/>
    </xf>
    <xf numFmtId="165" fontId="4" fillId="9" borderId="1" xfId="0" applyNumberFormat="1" applyFont="1" applyFill="1" applyBorder="1" applyAlignment="1" applyProtection="1">
      <alignment horizontal="center"/>
      <protection locked="0"/>
    </xf>
    <xf numFmtId="6" fontId="26" fillId="0" borderId="0" xfId="0" applyNumberFormat="1" applyFont="1" applyProtection="1">
      <protection locked="0"/>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Expenses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4999836167173145"/>
          <c:y val="0.14795127609066663"/>
          <c:w val="0.44055536519741384"/>
          <c:h val="0.71278029444430335"/>
        </c:manualLayout>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0AD7-488D-A691-D4CA622FDA57}"/>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0AD7-488D-A691-D4CA622FDA57}"/>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0AD7-488D-A691-D4CA622FDA57}"/>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0AD7-488D-A691-D4CA622FDA57}"/>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0AD7-488D-A691-D4CA622FDA57}"/>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0AD7-488D-A691-D4CA622FDA57}"/>
              </c:ext>
            </c:extLst>
          </c:dPt>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'2.Monthly Expense Budget'!$A$61:$A$66</c:f>
              <c:strCache>
                <c:ptCount val="6"/>
                <c:pt idx="0">
                  <c:v>Housing </c:v>
                </c:pt>
                <c:pt idx="1">
                  <c:v>Utilities</c:v>
                </c:pt>
                <c:pt idx="2">
                  <c:v>Car Expenses </c:v>
                </c:pt>
                <c:pt idx="3">
                  <c:v>Groceries</c:v>
                </c:pt>
                <c:pt idx="4">
                  <c:v>Student Debt</c:v>
                </c:pt>
                <c:pt idx="5">
                  <c:v>Other</c:v>
                </c:pt>
              </c:strCache>
            </c:strRef>
          </c:cat>
          <c:val>
            <c:numRef>
              <c:f>'2.Monthly Expense Budget'!$B$61:$B$66</c:f>
              <c:numCache>
                <c:formatCode>_("$"* #,##0_);_("$"* \(#,##0\);_("$"* "-"??_);_(@_)</c:formatCode>
                <c:ptCount val="6"/>
                <c:pt idx="0">
                  <c:v>132</c:v>
                </c:pt>
                <c:pt idx="1">
                  <c:v>60</c:v>
                </c:pt>
                <c:pt idx="2">
                  <c:v>60</c:v>
                </c:pt>
                <c:pt idx="3">
                  <c:v>12</c:v>
                </c:pt>
                <c:pt idx="4">
                  <c:v>12</c:v>
                </c:pt>
                <c:pt idx="5">
                  <c:v>96</c:v>
                </c:pt>
              </c:numCache>
            </c:numRef>
          </c:val>
          <c:extLst>
            <c:ext xmlns:c16="http://schemas.microsoft.com/office/drawing/2014/chart" uri="{C3380CC4-5D6E-409C-BE32-E72D297353CC}">
              <c16:uniqueId val="{0000000C-0AD7-488D-A691-D4CA622FDA57}"/>
            </c:ext>
          </c:extLst>
        </c:ser>
        <c:dLbls>
          <c:dLblPos val="bestFit"/>
          <c:showLegendKey val="0"/>
          <c:showVal val="0"/>
          <c:showCatName val="1"/>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609599</xdr:colOff>
      <xdr:row>14</xdr:row>
      <xdr:rowOff>0</xdr:rowOff>
    </xdr:from>
    <xdr:to>
      <xdr:col>9</xdr:col>
      <xdr:colOff>342900</xdr:colOff>
      <xdr:row>17</xdr:row>
      <xdr:rowOff>38100</xdr:rowOff>
    </xdr:to>
    <xdr:sp macro="" textlink="">
      <xdr:nvSpPr>
        <xdr:cNvPr id="2" name="TextBox 1">
          <a:extLst>
            <a:ext uri="{FF2B5EF4-FFF2-40B4-BE49-F238E27FC236}">
              <a16:creationId xmlns:a16="http://schemas.microsoft.com/office/drawing/2014/main" id="{18120280-33C1-4E32-A171-80B36D3FEB23}"/>
            </a:ext>
          </a:extLst>
        </xdr:cNvPr>
        <xdr:cNvSpPr txBox="1"/>
      </xdr:nvSpPr>
      <xdr:spPr>
        <a:xfrm>
          <a:off x="4667249" y="2924175"/>
          <a:ext cx="3390901" cy="638175"/>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20</a:t>
          </a:r>
          <a:r>
            <a:rPr lang="en-US" sz="1100" baseline="0"/>
            <a:t> boxes * 2.0 points </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Based on assumptions and explanations</a:t>
          </a:r>
          <a:endParaRPr lang="en-US">
            <a:effectLst/>
          </a:endParaRPr>
        </a:p>
        <a:p>
          <a:endParaRPr lang="en-US" sz="1100"/>
        </a:p>
      </xdr:txBody>
    </xdr:sp>
    <xdr:clientData/>
  </xdr:twoCellAnchor>
  <xdr:twoCellAnchor>
    <xdr:from>
      <xdr:col>3</xdr:col>
      <xdr:colOff>603249</xdr:colOff>
      <xdr:row>0</xdr:row>
      <xdr:rowOff>146050</xdr:rowOff>
    </xdr:from>
    <xdr:to>
      <xdr:col>6</xdr:col>
      <xdr:colOff>247649</xdr:colOff>
      <xdr:row>3</xdr:row>
      <xdr:rowOff>200025</xdr:rowOff>
    </xdr:to>
    <xdr:sp macro="" textlink="">
      <xdr:nvSpPr>
        <xdr:cNvPr id="3" name="TextBox 2">
          <a:extLst>
            <a:ext uri="{FF2B5EF4-FFF2-40B4-BE49-F238E27FC236}">
              <a16:creationId xmlns:a16="http://schemas.microsoft.com/office/drawing/2014/main" id="{8AECF185-A5DC-46AA-B078-A166DC826CD3}"/>
            </a:ext>
          </a:extLst>
        </xdr:cNvPr>
        <xdr:cNvSpPr txBox="1"/>
      </xdr:nvSpPr>
      <xdr:spPr>
        <a:xfrm>
          <a:off x="4479924" y="946150"/>
          <a:ext cx="1473200" cy="711200"/>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Based on completeness and realistic expectations</a:t>
          </a:r>
        </a:p>
        <a:p>
          <a:endParaRPr lang="en-US" sz="1100"/>
        </a:p>
      </xdr:txBody>
    </xdr:sp>
    <xdr:clientData/>
  </xdr:twoCellAnchor>
  <xdr:twoCellAnchor>
    <xdr:from>
      <xdr:col>3</xdr:col>
      <xdr:colOff>101600</xdr:colOff>
      <xdr:row>13</xdr:row>
      <xdr:rowOff>101600</xdr:rowOff>
    </xdr:from>
    <xdr:to>
      <xdr:col>3</xdr:col>
      <xdr:colOff>685800</xdr:colOff>
      <xdr:row>14</xdr:row>
      <xdr:rowOff>63500</xdr:rowOff>
    </xdr:to>
    <xdr:cxnSp macro="">
      <xdr:nvCxnSpPr>
        <xdr:cNvPr id="4" name="Straight Arrow Connector 3">
          <a:extLst>
            <a:ext uri="{FF2B5EF4-FFF2-40B4-BE49-F238E27FC236}">
              <a16:creationId xmlns:a16="http://schemas.microsoft.com/office/drawing/2014/main" id="{56017BAA-BAE8-4507-A38A-3FA6B98A279B}"/>
            </a:ext>
          </a:extLst>
        </xdr:cNvPr>
        <xdr:cNvCxnSpPr/>
      </xdr:nvCxnSpPr>
      <xdr:spPr>
        <a:xfrm flipH="1" flipV="1">
          <a:off x="9483725" y="31553150"/>
          <a:ext cx="508000" cy="2190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47625</xdr:colOff>
      <xdr:row>3</xdr:row>
      <xdr:rowOff>180975</xdr:rowOff>
    </xdr:from>
    <xdr:to>
      <xdr:col>4</xdr:col>
      <xdr:colOff>511176</xdr:colOff>
      <xdr:row>5</xdr:row>
      <xdr:rowOff>95250</xdr:rowOff>
    </xdr:to>
    <xdr:cxnSp macro="">
      <xdr:nvCxnSpPr>
        <xdr:cNvPr id="5" name="Straight Arrow Connector 4">
          <a:extLst>
            <a:ext uri="{FF2B5EF4-FFF2-40B4-BE49-F238E27FC236}">
              <a16:creationId xmlns:a16="http://schemas.microsoft.com/office/drawing/2014/main" id="{C3D40D5D-25B8-4694-8949-984D5961BF40}"/>
            </a:ext>
          </a:extLst>
        </xdr:cNvPr>
        <xdr:cNvCxnSpPr/>
      </xdr:nvCxnSpPr>
      <xdr:spPr>
        <a:xfrm flipH="1">
          <a:off x="3924300" y="1638300"/>
          <a:ext cx="1073151" cy="381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606423</xdr:colOff>
      <xdr:row>5</xdr:row>
      <xdr:rowOff>184151</xdr:rowOff>
    </xdr:from>
    <xdr:to>
      <xdr:col>7</xdr:col>
      <xdr:colOff>276224</xdr:colOff>
      <xdr:row>7</xdr:row>
      <xdr:rowOff>209550</xdr:rowOff>
    </xdr:to>
    <xdr:sp macro="" textlink="">
      <xdr:nvSpPr>
        <xdr:cNvPr id="6" name="TextBox 5">
          <a:extLst>
            <a:ext uri="{FF2B5EF4-FFF2-40B4-BE49-F238E27FC236}">
              <a16:creationId xmlns:a16="http://schemas.microsoft.com/office/drawing/2014/main" id="{ECBD9CBF-1FBF-4174-ABC1-F82C95D1B789}"/>
            </a:ext>
          </a:extLst>
        </xdr:cNvPr>
        <xdr:cNvSpPr txBox="1"/>
      </xdr:nvSpPr>
      <xdr:spPr>
        <a:xfrm>
          <a:off x="9988548" y="29806901"/>
          <a:ext cx="2108201" cy="482599"/>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Based on completeness and support </a:t>
          </a:r>
        </a:p>
      </xdr:txBody>
    </xdr:sp>
    <xdr:clientData/>
  </xdr:twoCellAnchor>
  <xdr:twoCellAnchor>
    <xdr:from>
      <xdr:col>3</xdr:col>
      <xdr:colOff>107951</xdr:colOff>
      <xdr:row>6</xdr:row>
      <xdr:rowOff>123825</xdr:rowOff>
    </xdr:from>
    <xdr:to>
      <xdr:col>3</xdr:col>
      <xdr:colOff>676275</xdr:colOff>
      <xdr:row>7</xdr:row>
      <xdr:rowOff>98425</xdr:rowOff>
    </xdr:to>
    <xdr:cxnSp macro="">
      <xdr:nvCxnSpPr>
        <xdr:cNvPr id="7" name="Straight Arrow Connector 6">
          <a:extLst>
            <a:ext uri="{FF2B5EF4-FFF2-40B4-BE49-F238E27FC236}">
              <a16:creationId xmlns:a16="http://schemas.microsoft.com/office/drawing/2014/main" id="{05DBD745-AEC6-435D-879E-AC5271E88DF5}"/>
            </a:ext>
          </a:extLst>
        </xdr:cNvPr>
        <xdr:cNvCxnSpPr/>
      </xdr:nvCxnSpPr>
      <xdr:spPr>
        <a:xfrm flipH="1">
          <a:off x="9490076" y="30003750"/>
          <a:ext cx="501649" cy="1746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xdr:row>
      <xdr:rowOff>95251</xdr:rowOff>
    </xdr:from>
    <xdr:to>
      <xdr:col>7</xdr:col>
      <xdr:colOff>247650</xdr:colOff>
      <xdr:row>10</xdr:row>
      <xdr:rowOff>149226</xdr:rowOff>
    </xdr:to>
    <xdr:sp macro="" textlink="">
      <xdr:nvSpPr>
        <xdr:cNvPr id="8" name="TextBox 7">
          <a:extLst>
            <a:ext uri="{FF2B5EF4-FFF2-40B4-BE49-F238E27FC236}">
              <a16:creationId xmlns:a16="http://schemas.microsoft.com/office/drawing/2014/main" id="{CCA42C7B-DD6E-4D66-8EB2-48044E70D61F}"/>
            </a:ext>
          </a:extLst>
        </xdr:cNvPr>
        <xdr:cNvSpPr txBox="1"/>
      </xdr:nvSpPr>
      <xdr:spPr>
        <a:xfrm>
          <a:off x="9991725" y="30432376"/>
          <a:ext cx="2076450" cy="511175"/>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Based on assumptions and estimation </a:t>
          </a:r>
        </a:p>
      </xdr:txBody>
    </xdr:sp>
    <xdr:clientData/>
  </xdr:twoCellAnchor>
  <xdr:twoCellAnchor>
    <xdr:from>
      <xdr:col>4</xdr:col>
      <xdr:colOff>19048</xdr:colOff>
      <xdr:row>11</xdr:row>
      <xdr:rowOff>47625</xdr:rowOff>
    </xdr:from>
    <xdr:to>
      <xdr:col>7</xdr:col>
      <xdr:colOff>342899</xdr:colOff>
      <xdr:row>13</xdr:row>
      <xdr:rowOff>123825</xdr:rowOff>
    </xdr:to>
    <xdr:sp macro="" textlink="">
      <xdr:nvSpPr>
        <xdr:cNvPr id="9" name="TextBox 8">
          <a:extLst>
            <a:ext uri="{FF2B5EF4-FFF2-40B4-BE49-F238E27FC236}">
              <a16:creationId xmlns:a16="http://schemas.microsoft.com/office/drawing/2014/main" id="{2DBE1EC9-1993-4B9A-8D58-E7D70498FCD7}"/>
            </a:ext>
          </a:extLst>
        </xdr:cNvPr>
        <xdr:cNvSpPr txBox="1"/>
      </xdr:nvSpPr>
      <xdr:spPr>
        <a:xfrm>
          <a:off x="4686298" y="2371725"/>
          <a:ext cx="2152651" cy="476250"/>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Based on assumptions and precision </a:t>
          </a:r>
        </a:p>
      </xdr:txBody>
    </xdr:sp>
    <xdr:clientData/>
  </xdr:twoCellAnchor>
  <xdr:twoCellAnchor>
    <xdr:from>
      <xdr:col>3</xdr:col>
      <xdr:colOff>117476</xdr:colOff>
      <xdr:row>9</xdr:row>
      <xdr:rowOff>165100</xdr:rowOff>
    </xdr:from>
    <xdr:to>
      <xdr:col>3</xdr:col>
      <xdr:colOff>685800</xdr:colOff>
      <xdr:row>9</xdr:row>
      <xdr:rowOff>171450</xdr:rowOff>
    </xdr:to>
    <xdr:cxnSp macro="">
      <xdr:nvCxnSpPr>
        <xdr:cNvPr id="10" name="Straight Arrow Connector 9">
          <a:extLst>
            <a:ext uri="{FF2B5EF4-FFF2-40B4-BE49-F238E27FC236}">
              <a16:creationId xmlns:a16="http://schemas.microsoft.com/office/drawing/2014/main" id="{A4585D0B-0333-4716-B336-7F6F6EFE4846}"/>
            </a:ext>
          </a:extLst>
        </xdr:cNvPr>
        <xdr:cNvCxnSpPr/>
      </xdr:nvCxnSpPr>
      <xdr:spPr>
        <a:xfrm flipH="1" flipV="1">
          <a:off x="9499601" y="30702250"/>
          <a:ext cx="492124"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60326</xdr:colOff>
      <xdr:row>11</xdr:row>
      <xdr:rowOff>222250</xdr:rowOff>
    </xdr:from>
    <xdr:to>
      <xdr:col>3</xdr:col>
      <xdr:colOff>685800</xdr:colOff>
      <xdr:row>12</xdr:row>
      <xdr:rowOff>114300</xdr:rowOff>
    </xdr:to>
    <xdr:cxnSp macro="">
      <xdr:nvCxnSpPr>
        <xdr:cNvPr id="11" name="Straight Arrow Connector 10">
          <a:extLst>
            <a:ext uri="{FF2B5EF4-FFF2-40B4-BE49-F238E27FC236}">
              <a16:creationId xmlns:a16="http://schemas.microsoft.com/office/drawing/2014/main" id="{A15DD349-864A-40FB-B4C2-EA8BCEDDF65A}"/>
            </a:ext>
          </a:extLst>
        </xdr:cNvPr>
        <xdr:cNvCxnSpPr/>
      </xdr:nvCxnSpPr>
      <xdr:spPr>
        <a:xfrm flipH="1" flipV="1">
          <a:off x="9442451" y="31216600"/>
          <a:ext cx="549274" cy="1492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600074</xdr:colOff>
      <xdr:row>21</xdr:row>
      <xdr:rowOff>409575</xdr:rowOff>
    </xdr:from>
    <xdr:to>
      <xdr:col>6</xdr:col>
      <xdr:colOff>438149</xdr:colOff>
      <xdr:row>25</xdr:row>
      <xdr:rowOff>130175</xdr:rowOff>
    </xdr:to>
    <xdr:sp macro="" textlink="">
      <xdr:nvSpPr>
        <xdr:cNvPr id="12" name="TextBox 11">
          <a:extLst>
            <a:ext uri="{FF2B5EF4-FFF2-40B4-BE49-F238E27FC236}">
              <a16:creationId xmlns:a16="http://schemas.microsoft.com/office/drawing/2014/main" id="{031C11AB-95B7-4951-AE51-207D1EAF0BA8}"/>
            </a:ext>
          </a:extLst>
        </xdr:cNvPr>
        <xdr:cNvSpPr txBox="1"/>
      </xdr:nvSpPr>
      <xdr:spPr>
        <a:xfrm>
          <a:off x="4657724" y="4733925"/>
          <a:ext cx="1666875" cy="920750"/>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Based on the insights and</a:t>
          </a:r>
          <a:r>
            <a:rPr lang="en-US" sz="1100" baseline="0"/>
            <a:t> conclusions </a:t>
          </a:r>
          <a:endParaRPr lang="en-US" sz="1100"/>
        </a:p>
      </xdr:txBody>
    </xdr:sp>
    <xdr:clientData/>
  </xdr:twoCellAnchor>
  <xdr:twoCellAnchor>
    <xdr:from>
      <xdr:col>2</xdr:col>
      <xdr:colOff>781050</xdr:colOff>
      <xdr:row>17</xdr:row>
      <xdr:rowOff>171450</xdr:rowOff>
    </xdr:from>
    <xdr:to>
      <xdr:col>3</xdr:col>
      <xdr:colOff>542925</xdr:colOff>
      <xdr:row>21</xdr:row>
      <xdr:rowOff>495301</xdr:rowOff>
    </xdr:to>
    <xdr:cxnSp macro="">
      <xdr:nvCxnSpPr>
        <xdr:cNvPr id="13" name="Straight Arrow Connector 12">
          <a:extLst>
            <a:ext uri="{FF2B5EF4-FFF2-40B4-BE49-F238E27FC236}">
              <a16:creationId xmlns:a16="http://schemas.microsoft.com/office/drawing/2014/main" id="{6C7230FC-369E-4B56-8957-3C4FBCAB7720}"/>
            </a:ext>
          </a:extLst>
        </xdr:cNvPr>
        <xdr:cNvCxnSpPr/>
      </xdr:nvCxnSpPr>
      <xdr:spPr>
        <a:xfrm flipH="1" flipV="1">
          <a:off x="4048125" y="3695700"/>
          <a:ext cx="552450" cy="11239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9523</xdr:colOff>
      <xdr:row>20</xdr:row>
      <xdr:rowOff>9525</xdr:rowOff>
    </xdr:from>
    <xdr:to>
      <xdr:col>7</xdr:col>
      <xdr:colOff>333374</xdr:colOff>
      <xdr:row>21</xdr:row>
      <xdr:rowOff>285750</xdr:rowOff>
    </xdr:to>
    <xdr:sp macro="" textlink="">
      <xdr:nvSpPr>
        <xdr:cNvPr id="14" name="TextBox 13">
          <a:extLst>
            <a:ext uri="{FF2B5EF4-FFF2-40B4-BE49-F238E27FC236}">
              <a16:creationId xmlns:a16="http://schemas.microsoft.com/office/drawing/2014/main" id="{89B53AE2-777D-4308-AD24-E4235AB6A5F3}"/>
            </a:ext>
          </a:extLst>
        </xdr:cNvPr>
        <xdr:cNvSpPr txBox="1"/>
      </xdr:nvSpPr>
      <xdr:spPr>
        <a:xfrm>
          <a:off x="4676773" y="4133850"/>
          <a:ext cx="2152651" cy="476250"/>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Based on estimation </a:t>
          </a:r>
        </a:p>
      </xdr:txBody>
    </xdr:sp>
    <xdr:clientData/>
  </xdr:twoCellAnchor>
  <xdr:twoCellAnchor>
    <xdr:from>
      <xdr:col>2</xdr:col>
      <xdr:colOff>781050</xdr:colOff>
      <xdr:row>15</xdr:row>
      <xdr:rowOff>85727</xdr:rowOff>
    </xdr:from>
    <xdr:to>
      <xdr:col>4</xdr:col>
      <xdr:colOff>9523</xdr:colOff>
      <xdr:row>21</xdr:row>
      <xdr:rowOff>47625</xdr:rowOff>
    </xdr:to>
    <xdr:cxnSp macro="">
      <xdr:nvCxnSpPr>
        <xdr:cNvPr id="15" name="Straight Arrow Connector 14">
          <a:extLst>
            <a:ext uri="{FF2B5EF4-FFF2-40B4-BE49-F238E27FC236}">
              <a16:creationId xmlns:a16="http://schemas.microsoft.com/office/drawing/2014/main" id="{578B485C-BEDA-4C94-940B-36C59BACEDB3}"/>
            </a:ext>
          </a:extLst>
        </xdr:cNvPr>
        <xdr:cNvCxnSpPr>
          <a:stCxn id="14" idx="1"/>
        </xdr:cNvCxnSpPr>
      </xdr:nvCxnSpPr>
      <xdr:spPr>
        <a:xfrm flipH="1" flipV="1">
          <a:off x="4048125" y="3209927"/>
          <a:ext cx="628648" cy="116204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3328220</xdr:colOff>
      <xdr:row>1</xdr:row>
      <xdr:rowOff>65754</xdr:rowOff>
    </xdr:from>
    <xdr:to>
      <xdr:col>3</xdr:col>
      <xdr:colOff>428625</xdr:colOff>
      <xdr:row>4</xdr:row>
      <xdr:rowOff>19051</xdr:rowOff>
    </xdr:to>
    <xdr:sp macro="" textlink="">
      <xdr:nvSpPr>
        <xdr:cNvPr id="5" name="TextBox 4">
          <a:extLst>
            <a:ext uri="{FF2B5EF4-FFF2-40B4-BE49-F238E27FC236}">
              <a16:creationId xmlns:a16="http://schemas.microsoft.com/office/drawing/2014/main" id="{16DB4BF6-1B47-45AE-BCFB-0D3ADECD1C55}"/>
            </a:ext>
          </a:extLst>
        </xdr:cNvPr>
        <xdr:cNvSpPr txBox="1"/>
      </xdr:nvSpPr>
      <xdr:spPr>
        <a:xfrm>
          <a:off x="3804470" y="303879"/>
          <a:ext cx="3291655" cy="667672"/>
        </a:xfrm>
        <a:prstGeom prst="rect">
          <a:avLst/>
        </a:prstGeom>
        <a:solidFill>
          <a:schemeClr val="accent6">
            <a:lumMod val="20000"/>
            <a:lumOff val="80000"/>
          </a:schemeClr>
        </a:solidFill>
        <a:ln w="28575">
          <a:solidFill>
            <a:schemeClr val="accent6">
              <a:lumMod val="75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lang="en-US" sz="1600" b="1" u="none">
              <a:solidFill>
                <a:schemeClr val="accent6">
                  <a:lumMod val="75000"/>
                </a:schemeClr>
              </a:solidFill>
            </a:rPr>
            <a:t>Please only fill those cells highlighted in</a:t>
          </a:r>
          <a:r>
            <a:rPr lang="en-US" sz="1600" b="1" u="none" baseline="0">
              <a:solidFill>
                <a:schemeClr val="accent6">
                  <a:lumMod val="75000"/>
                </a:schemeClr>
              </a:solidFill>
            </a:rPr>
            <a:t> green. </a:t>
          </a:r>
          <a:endParaRPr lang="en-US" sz="1600" b="0" u="none" baseline="0">
            <a:solidFill>
              <a:schemeClr val="accent6">
                <a:lumMod val="75000"/>
              </a:schemeClr>
            </a:solidFill>
          </a:endParaRPr>
        </a:p>
        <a:p>
          <a:endParaRPr lang="en-US" sz="1200" b="1" u="sng">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504825</xdr:colOff>
      <xdr:row>4</xdr:row>
      <xdr:rowOff>19050</xdr:rowOff>
    </xdr:from>
    <xdr:to>
      <xdr:col>2</xdr:col>
      <xdr:colOff>390525</xdr:colOff>
      <xdr:row>11</xdr:row>
      <xdr:rowOff>161925</xdr:rowOff>
    </xdr:to>
    <xdr:cxnSp macro="">
      <xdr:nvCxnSpPr>
        <xdr:cNvPr id="2" name="Straight Arrow Connector 1">
          <a:extLst>
            <a:ext uri="{FF2B5EF4-FFF2-40B4-BE49-F238E27FC236}">
              <a16:creationId xmlns:a16="http://schemas.microsoft.com/office/drawing/2014/main" id="{E5785848-B45A-4F12-A5DF-520C2775AE07}"/>
            </a:ext>
          </a:extLst>
        </xdr:cNvPr>
        <xdr:cNvCxnSpPr/>
      </xdr:nvCxnSpPr>
      <xdr:spPr>
        <a:xfrm flipH="1">
          <a:off x="3390900" y="1314450"/>
          <a:ext cx="933450" cy="20193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1656044</xdr:colOff>
      <xdr:row>1</xdr:row>
      <xdr:rowOff>134003</xdr:rowOff>
    </xdr:from>
    <xdr:to>
      <xdr:col>3</xdr:col>
      <xdr:colOff>342900</xdr:colOff>
      <xdr:row>3</xdr:row>
      <xdr:rowOff>285751</xdr:rowOff>
    </xdr:to>
    <xdr:sp macro="" textlink="">
      <xdr:nvSpPr>
        <xdr:cNvPr id="3" name="TextBox 2">
          <a:extLst>
            <a:ext uri="{FF2B5EF4-FFF2-40B4-BE49-F238E27FC236}">
              <a16:creationId xmlns:a16="http://schemas.microsoft.com/office/drawing/2014/main" id="{563A6C88-EF7E-4C4D-A1CA-00B22BC019F9}"/>
            </a:ext>
          </a:extLst>
        </xdr:cNvPr>
        <xdr:cNvSpPr txBox="1"/>
      </xdr:nvSpPr>
      <xdr:spPr>
        <a:xfrm>
          <a:off x="1656044" y="457853"/>
          <a:ext cx="3420781" cy="799448"/>
        </a:xfrm>
        <a:prstGeom prst="rect">
          <a:avLst/>
        </a:prstGeom>
        <a:solidFill>
          <a:schemeClr val="accent2">
            <a:lumMod val="20000"/>
            <a:lumOff val="80000"/>
          </a:schemeClr>
        </a:solidFill>
        <a:ln w="38100">
          <a:solidFill>
            <a:schemeClr val="accent2">
              <a:lumMod val="60000"/>
              <a:lumOff val="4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lstStyle/>
        <a:p>
          <a:pPr algn="ctr"/>
          <a:r>
            <a:rPr lang="en-US" sz="1400" b="1">
              <a:solidFill>
                <a:schemeClr val="accent2"/>
              </a:solidFill>
            </a:rPr>
            <a:t>Insert</a:t>
          </a:r>
          <a:r>
            <a:rPr lang="en-US" sz="1400" b="1"/>
            <a:t> data for the month of January only.The rest will</a:t>
          </a:r>
          <a:r>
            <a:rPr lang="en-US" sz="1400" b="1" baseline="0"/>
            <a:t> populate automatically.</a:t>
          </a:r>
          <a:r>
            <a:rPr lang="en-US" sz="1400" b="1"/>
            <a:t> However, any green cell can be changed </a:t>
          </a:r>
          <a:endParaRPr lang="en-US" sz="1100"/>
        </a:p>
      </xdr:txBody>
    </xdr:sp>
    <xdr:clientData/>
  </xdr:twoCellAnchor>
  <xdr:twoCellAnchor>
    <xdr:from>
      <xdr:col>3</xdr:col>
      <xdr:colOff>611427</xdr:colOff>
      <xdr:row>47</xdr:row>
      <xdr:rowOff>62368</xdr:rowOff>
    </xdr:from>
    <xdr:to>
      <xdr:col>7</xdr:col>
      <xdr:colOff>102296</xdr:colOff>
      <xdr:row>50</xdr:row>
      <xdr:rowOff>219074</xdr:rowOff>
    </xdr:to>
    <xdr:sp macro="" textlink="">
      <xdr:nvSpPr>
        <xdr:cNvPr id="4" name="TextBox 3">
          <a:extLst>
            <a:ext uri="{FF2B5EF4-FFF2-40B4-BE49-F238E27FC236}">
              <a16:creationId xmlns:a16="http://schemas.microsoft.com/office/drawing/2014/main" id="{364BCE6B-D307-4AA3-A446-D7B862798208}"/>
            </a:ext>
          </a:extLst>
        </xdr:cNvPr>
        <xdr:cNvSpPr txBox="1"/>
      </xdr:nvSpPr>
      <xdr:spPr>
        <a:xfrm>
          <a:off x="5450127" y="12235318"/>
          <a:ext cx="2691269" cy="1042531"/>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solidFill>
                <a:srgbClr val="FF0000"/>
              </a:solidFill>
            </a:rPr>
            <a:t>Fill all empty cells</a:t>
          </a:r>
          <a:r>
            <a:rPr lang="en-US" sz="1400" baseline="0"/>
            <a:t>. The loan amount (next row) is 80% of the car price. </a:t>
          </a:r>
          <a:endParaRPr lang="en-US" sz="1400"/>
        </a:p>
      </xdr:txBody>
    </xdr:sp>
    <xdr:clientData/>
  </xdr:twoCellAnchor>
  <xdr:twoCellAnchor>
    <xdr:from>
      <xdr:col>2</xdr:col>
      <xdr:colOff>85725</xdr:colOff>
      <xdr:row>43</xdr:row>
      <xdr:rowOff>228600</xdr:rowOff>
    </xdr:from>
    <xdr:to>
      <xdr:col>3</xdr:col>
      <xdr:colOff>66675</xdr:colOff>
      <xdr:row>44</xdr:row>
      <xdr:rowOff>142876</xdr:rowOff>
    </xdr:to>
    <xdr:cxnSp macro="">
      <xdr:nvCxnSpPr>
        <xdr:cNvPr id="5" name="Straight Arrow Connector 4">
          <a:extLst>
            <a:ext uri="{FF2B5EF4-FFF2-40B4-BE49-F238E27FC236}">
              <a16:creationId xmlns:a16="http://schemas.microsoft.com/office/drawing/2014/main" id="{4C089217-CCE9-412D-812A-640FE8764B3E}"/>
            </a:ext>
          </a:extLst>
        </xdr:cNvPr>
        <xdr:cNvCxnSpPr/>
      </xdr:nvCxnSpPr>
      <xdr:spPr>
        <a:xfrm flipH="1" flipV="1">
          <a:off x="4124325" y="11144250"/>
          <a:ext cx="781050" cy="22860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447218</xdr:colOff>
      <xdr:row>51</xdr:row>
      <xdr:rowOff>52974</xdr:rowOff>
    </xdr:from>
    <xdr:to>
      <xdr:col>16</xdr:col>
      <xdr:colOff>867689</xdr:colOff>
      <xdr:row>71</xdr:row>
      <xdr:rowOff>191152</xdr:rowOff>
    </xdr:to>
    <xdr:graphicFrame macro="">
      <xdr:nvGraphicFramePr>
        <xdr:cNvPr id="6" name="Chart 5">
          <a:extLst>
            <a:ext uri="{FF2B5EF4-FFF2-40B4-BE49-F238E27FC236}">
              <a16:creationId xmlns:a16="http://schemas.microsoft.com/office/drawing/2014/main" id="{4EED0A28-52AB-415A-BB30-3E927FD4B6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28575</xdr:colOff>
      <xdr:row>2</xdr:row>
      <xdr:rowOff>9524</xdr:rowOff>
    </xdr:from>
    <xdr:to>
      <xdr:col>9</xdr:col>
      <xdr:colOff>200025</xdr:colOff>
      <xdr:row>4</xdr:row>
      <xdr:rowOff>266699</xdr:rowOff>
    </xdr:to>
    <xdr:sp macro="" textlink="">
      <xdr:nvSpPr>
        <xdr:cNvPr id="10" name="TextBox 9">
          <a:extLst>
            <a:ext uri="{FF2B5EF4-FFF2-40B4-BE49-F238E27FC236}">
              <a16:creationId xmlns:a16="http://schemas.microsoft.com/office/drawing/2014/main" id="{19E996D8-1DAE-4654-9F60-857AA20581CD}"/>
            </a:ext>
          </a:extLst>
        </xdr:cNvPr>
        <xdr:cNvSpPr txBox="1"/>
      </xdr:nvSpPr>
      <xdr:spPr>
        <a:xfrm>
          <a:off x="6362700" y="657224"/>
          <a:ext cx="3371850" cy="904875"/>
        </a:xfrm>
        <a:prstGeom prst="rect">
          <a:avLst/>
        </a:prstGeom>
        <a:solidFill>
          <a:schemeClr val="accent6">
            <a:lumMod val="20000"/>
            <a:lumOff val="80000"/>
          </a:schemeClr>
        </a:solidFill>
        <a:ln w="28575">
          <a:solidFill>
            <a:schemeClr val="accent6">
              <a:lumMod val="75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lang="en-US" sz="1600" b="1" u="none">
              <a:solidFill>
                <a:schemeClr val="accent6">
                  <a:lumMod val="75000"/>
                </a:schemeClr>
              </a:solidFill>
            </a:rPr>
            <a:t>Please only fill those cells highlighted</a:t>
          </a:r>
        </a:p>
        <a:p>
          <a:pPr algn="ctr"/>
          <a:r>
            <a:rPr lang="en-US" sz="1600" b="1" u="none">
              <a:solidFill>
                <a:schemeClr val="accent6">
                  <a:lumMod val="75000"/>
                </a:schemeClr>
              </a:solidFill>
            </a:rPr>
            <a:t>in</a:t>
          </a:r>
          <a:r>
            <a:rPr lang="en-US" sz="1600" b="1" u="none" baseline="0">
              <a:solidFill>
                <a:schemeClr val="accent6">
                  <a:lumMod val="75000"/>
                </a:schemeClr>
              </a:solidFill>
            </a:rPr>
            <a:t> green. </a:t>
          </a:r>
          <a:endParaRPr lang="en-US" sz="1600" b="0" u="none" baseline="0">
            <a:solidFill>
              <a:schemeClr val="accent6">
                <a:lumMod val="75000"/>
              </a:schemeClr>
            </a:solidFill>
          </a:endParaRPr>
        </a:p>
        <a:p>
          <a:endParaRPr lang="en-US" sz="1200" b="1" u="sng">
            <a:solidFill>
              <a:srgbClr val="FF0000"/>
            </a:solidFill>
          </a:endParaRPr>
        </a:p>
      </xdr:txBody>
    </xdr:sp>
    <xdr:clientData/>
  </xdr:twoCellAnchor>
  <xdr:twoCellAnchor>
    <xdr:from>
      <xdr:col>14</xdr:col>
      <xdr:colOff>551144</xdr:colOff>
      <xdr:row>1</xdr:row>
      <xdr:rowOff>191153</xdr:rowOff>
    </xdr:from>
    <xdr:to>
      <xdr:col>16</xdr:col>
      <xdr:colOff>2371725</xdr:colOff>
      <xdr:row>4</xdr:row>
      <xdr:rowOff>19051</xdr:rowOff>
    </xdr:to>
    <xdr:sp macro="" textlink="">
      <xdr:nvSpPr>
        <xdr:cNvPr id="12" name="TextBox 11">
          <a:extLst>
            <a:ext uri="{FF2B5EF4-FFF2-40B4-BE49-F238E27FC236}">
              <a16:creationId xmlns:a16="http://schemas.microsoft.com/office/drawing/2014/main" id="{5169791D-8A48-42F5-BEAB-2989E8165A72}"/>
            </a:ext>
          </a:extLst>
        </xdr:cNvPr>
        <xdr:cNvSpPr txBox="1"/>
      </xdr:nvSpPr>
      <xdr:spPr>
        <a:xfrm>
          <a:off x="13409894" y="515003"/>
          <a:ext cx="3420781" cy="799448"/>
        </a:xfrm>
        <a:prstGeom prst="rect">
          <a:avLst/>
        </a:prstGeom>
        <a:solidFill>
          <a:schemeClr val="accent2">
            <a:lumMod val="20000"/>
            <a:lumOff val="80000"/>
          </a:schemeClr>
        </a:solidFill>
        <a:ln w="38100">
          <a:solidFill>
            <a:schemeClr val="accent2">
              <a:lumMod val="60000"/>
              <a:lumOff val="4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lstStyle/>
        <a:p>
          <a:pPr algn="ctr"/>
          <a:r>
            <a:rPr lang="en-US" sz="1400" b="1">
              <a:solidFill>
                <a:schemeClr val="accent2"/>
              </a:solidFill>
            </a:rPr>
            <a:t>Explanations required for all items </a:t>
          </a:r>
          <a:endParaRPr lang="en-US" sz="1100"/>
        </a:p>
      </xdr:txBody>
    </xdr:sp>
    <xdr:clientData/>
  </xdr:twoCellAnchor>
  <xdr:twoCellAnchor>
    <xdr:from>
      <xdr:col>16</xdr:col>
      <xdr:colOff>661335</xdr:colOff>
      <xdr:row>4</xdr:row>
      <xdr:rowOff>19051</xdr:rowOff>
    </xdr:from>
    <xdr:to>
      <xdr:col>16</xdr:col>
      <xdr:colOff>1466850</xdr:colOff>
      <xdr:row>10</xdr:row>
      <xdr:rowOff>190500</xdr:rowOff>
    </xdr:to>
    <xdr:cxnSp macro="">
      <xdr:nvCxnSpPr>
        <xdr:cNvPr id="13" name="Straight Arrow Connector 12">
          <a:extLst>
            <a:ext uri="{FF2B5EF4-FFF2-40B4-BE49-F238E27FC236}">
              <a16:creationId xmlns:a16="http://schemas.microsoft.com/office/drawing/2014/main" id="{F0069DAF-485B-4628-BAD8-471E22169B84}"/>
            </a:ext>
          </a:extLst>
        </xdr:cNvPr>
        <xdr:cNvCxnSpPr>
          <a:stCxn id="12" idx="2"/>
        </xdr:cNvCxnSpPr>
      </xdr:nvCxnSpPr>
      <xdr:spPr>
        <a:xfrm>
          <a:off x="15120285" y="1314451"/>
          <a:ext cx="805515" cy="180974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11352</xdr:colOff>
      <xdr:row>40</xdr:row>
      <xdr:rowOff>33794</xdr:rowOff>
    </xdr:from>
    <xdr:to>
      <xdr:col>6</xdr:col>
      <xdr:colOff>302321</xdr:colOff>
      <xdr:row>42</xdr:row>
      <xdr:rowOff>38100</xdr:rowOff>
    </xdr:to>
    <xdr:sp macro="" textlink="">
      <xdr:nvSpPr>
        <xdr:cNvPr id="11" name="TextBox 10">
          <a:extLst>
            <a:ext uri="{FF2B5EF4-FFF2-40B4-BE49-F238E27FC236}">
              <a16:creationId xmlns:a16="http://schemas.microsoft.com/office/drawing/2014/main" id="{DE9F0171-C27F-4E1E-9978-2F6E0097ECC1}"/>
            </a:ext>
          </a:extLst>
        </xdr:cNvPr>
        <xdr:cNvSpPr txBox="1"/>
      </xdr:nvSpPr>
      <xdr:spPr>
        <a:xfrm>
          <a:off x="4850052" y="10006469"/>
          <a:ext cx="2691269" cy="632956"/>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FF0000"/>
              </a:solidFill>
            </a:rPr>
            <a:t>Required even if you own a car, or do not intend to buy one</a:t>
          </a:r>
          <a:endParaRPr lang="en-US" sz="1400"/>
        </a:p>
      </xdr:txBody>
    </xdr:sp>
    <xdr:clientData/>
  </xdr:twoCellAnchor>
  <xdr:twoCellAnchor>
    <xdr:from>
      <xdr:col>0</xdr:col>
      <xdr:colOff>2305050</xdr:colOff>
      <xdr:row>38</xdr:row>
      <xdr:rowOff>180977</xdr:rowOff>
    </xdr:from>
    <xdr:to>
      <xdr:col>3</xdr:col>
      <xdr:colOff>11352</xdr:colOff>
      <xdr:row>41</xdr:row>
      <xdr:rowOff>35947</xdr:rowOff>
    </xdr:to>
    <xdr:cxnSp macro="">
      <xdr:nvCxnSpPr>
        <xdr:cNvPr id="14" name="Straight Arrow Connector 13">
          <a:extLst>
            <a:ext uri="{FF2B5EF4-FFF2-40B4-BE49-F238E27FC236}">
              <a16:creationId xmlns:a16="http://schemas.microsoft.com/office/drawing/2014/main" id="{B44D149D-EC17-478B-86CC-DDE8A2CDFA24}"/>
            </a:ext>
          </a:extLst>
        </xdr:cNvPr>
        <xdr:cNvCxnSpPr>
          <a:stCxn id="11" idx="1"/>
        </xdr:cNvCxnSpPr>
      </xdr:nvCxnSpPr>
      <xdr:spPr>
        <a:xfrm flipH="1" flipV="1">
          <a:off x="2305050" y="9705977"/>
          <a:ext cx="2545002" cy="6169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35</xdr:row>
      <xdr:rowOff>190499</xdr:rowOff>
    </xdr:from>
    <xdr:to>
      <xdr:col>2</xdr:col>
      <xdr:colOff>1143000</xdr:colOff>
      <xdr:row>59</xdr:row>
      <xdr:rowOff>19050</xdr:rowOff>
    </xdr:to>
    <xdr:sp macro="" textlink="">
      <xdr:nvSpPr>
        <xdr:cNvPr id="2" name="TextBox 1">
          <a:extLst>
            <a:ext uri="{FF2B5EF4-FFF2-40B4-BE49-F238E27FC236}">
              <a16:creationId xmlns:a16="http://schemas.microsoft.com/office/drawing/2014/main" id="{F47D76C1-CABC-4AF8-AC5E-29DAD9E5625E}"/>
            </a:ext>
          </a:extLst>
        </xdr:cNvPr>
        <xdr:cNvSpPr txBox="1"/>
      </xdr:nvSpPr>
      <xdr:spPr>
        <a:xfrm>
          <a:off x="590550" y="8867774"/>
          <a:ext cx="5953125" cy="440055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Analysis and Takeaways:</a:t>
          </a:r>
          <a:r>
            <a:rPr lang="en-US" sz="1200" b="1" baseline="0"/>
            <a:t> </a:t>
          </a:r>
        </a:p>
        <a:p>
          <a:endParaRPr lang="en-US" sz="1100" baseline="0"/>
        </a:p>
        <a:p>
          <a:endParaRPr lang="en-US" sz="1100"/>
        </a:p>
      </xdr:txBody>
    </xdr:sp>
    <xdr:clientData/>
  </xdr:twoCellAnchor>
  <xdr:oneCellAnchor>
    <xdr:from>
      <xdr:col>4</xdr:col>
      <xdr:colOff>514348</xdr:colOff>
      <xdr:row>7</xdr:row>
      <xdr:rowOff>57149</xdr:rowOff>
    </xdr:from>
    <xdr:ext cx="4229101" cy="2028826"/>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CBBA1CF3-2CAD-4649-8D50-8EE915E0FEF0}"/>
                </a:ext>
              </a:extLst>
            </xdr:cNvPr>
            <xdr:cNvSpPr txBox="1"/>
          </xdr:nvSpPr>
          <xdr:spPr>
            <a:xfrm>
              <a:off x="8496298" y="1457324"/>
              <a:ext cx="4229101" cy="2028826"/>
            </a:xfrm>
            <a:prstGeom prst="rect">
              <a:avLst/>
            </a:prstGeom>
            <a:solidFill>
              <a:schemeClr val="accent2">
                <a:lumMod val="20000"/>
                <a:lumOff val="80000"/>
              </a:schemeClr>
            </a:solidFill>
            <a:ln w="28575">
              <a:solidFill>
                <a:schemeClr val="accent2">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a14:m>
                <m:oMathPara xmlns:m="http://schemas.openxmlformats.org/officeDocument/2006/math">
                  <m:oMathParaPr>
                    <m:jc m:val="centerGroup"/>
                  </m:oMathParaPr>
                  <m:oMath xmlns:m="http://schemas.openxmlformats.org/officeDocument/2006/math">
                    <m:r>
                      <a:rPr lang="en-US" sz="1100" b="1" i="1">
                        <a:solidFill>
                          <a:schemeClr val="dk1"/>
                        </a:solidFill>
                        <a:effectLst/>
                        <a:latin typeface="Cambria Math" panose="02040503050406030204" pitchFamily="18" charset="0"/>
                        <a:ea typeface="+mn-ea"/>
                        <a:cs typeface="+mn-cs"/>
                      </a:rPr>
                      <m:t>𝑺𝒂𝒗𝒊𝒏𝒈𝒔</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𝑹𝒂𝒕𝒊𝒐</m:t>
                    </m:r>
                    <m:r>
                      <a:rPr lang="en-US" sz="1100" b="1" i="1">
                        <a:solidFill>
                          <a:schemeClr val="dk1"/>
                        </a:solidFill>
                        <a:effectLst/>
                        <a:latin typeface="Cambria Math" panose="02040503050406030204" pitchFamily="18" charset="0"/>
                        <a:ea typeface="+mn-ea"/>
                        <a:cs typeface="+mn-cs"/>
                      </a:rPr>
                      <m:t>=</m:t>
                    </m:r>
                    <m:f>
                      <m:fPr>
                        <m:ctrlPr>
                          <a:rPr lang="en-US" sz="1100" b="1" i="1">
                            <a:solidFill>
                              <a:schemeClr val="dk1"/>
                            </a:solidFill>
                            <a:effectLst/>
                            <a:latin typeface="Cambria Math" panose="02040503050406030204" pitchFamily="18" charset="0"/>
                            <a:ea typeface="+mn-ea"/>
                            <a:cs typeface="+mn-cs"/>
                          </a:rPr>
                        </m:ctrlPr>
                      </m:fPr>
                      <m:num>
                        <m:r>
                          <a:rPr lang="en-US" sz="1100" b="1" i="1">
                            <a:solidFill>
                              <a:schemeClr val="dk1"/>
                            </a:solidFill>
                            <a:effectLst/>
                            <a:latin typeface="Cambria Math" panose="02040503050406030204" pitchFamily="18" charset="0"/>
                            <a:ea typeface="+mn-ea"/>
                            <a:cs typeface="+mn-cs"/>
                          </a:rPr>
                          <m:t>𝑴𝒐𝒏𝒕𝒉𝒍𝒚</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𝑺𝒂𝒗𝒊𝒏𝒈𝒔</m:t>
                        </m:r>
                      </m:num>
                      <m:den>
                        <m:r>
                          <a:rPr lang="en-US" sz="1100" b="1" i="1">
                            <a:solidFill>
                              <a:schemeClr val="dk1"/>
                            </a:solidFill>
                            <a:effectLst/>
                            <a:latin typeface="Cambria Math" panose="02040503050406030204" pitchFamily="18" charset="0"/>
                            <a:ea typeface="+mn-ea"/>
                            <a:cs typeface="+mn-cs"/>
                          </a:rPr>
                          <m:t>𝑴𝒐𝒏𝒕𝒉𝒍𝒚</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𝑮𝒓𝒐𝒔𝒔</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𝑰𝒏𝒄𝒐𝒎𝒆</m:t>
                        </m:r>
                        <m:r>
                          <a:rPr lang="en-US" sz="1100" b="1" i="1">
                            <a:solidFill>
                              <a:schemeClr val="dk1"/>
                            </a:solidFill>
                            <a:effectLst/>
                            <a:latin typeface="Cambria Math" panose="02040503050406030204" pitchFamily="18" charset="0"/>
                            <a:ea typeface="+mn-ea"/>
                            <a:cs typeface="+mn-cs"/>
                          </a:rPr>
                          <m:t> </m:t>
                        </m:r>
                      </m:den>
                    </m:f>
                  </m:oMath>
                </m:oMathPara>
              </a14:m>
              <a:endParaRPr lang="en-US">
                <a:effectLst/>
              </a:endParaRPr>
            </a:p>
            <a:p>
              <a:endParaRPr lang="en-US" sz="1100" b="1" i="1">
                <a:solidFill>
                  <a:schemeClr val="dk1"/>
                </a:solidFill>
                <a:effectLst/>
                <a:latin typeface="Arial" panose="020B0604020202020204" pitchFamily="34" charset="0"/>
                <a:ea typeface="+mn-ea"/>
                <a:cs typeface="Arial" panose="020B0604020202020204" pitchFamily="34" charset="0"/>
              </a:endParaRPr>
            </a:p>
            <a:p>
              <a:pPr/>
              <a14:m>
                <m:oMathPara xmlns:m="http://schemas.openxmlformats.org/officeDocument/2006/math">
                  <m:oMathParaPr>
                    <m:jc m:val="centerGroup"/>
                  </m:oMathParaPr>
                  <m:oMath xmlns:m="http://schemas.openxmlformats.org/officeDocument/2006/math">
                    <m:r>
                      <a:rPr lang="en-US" sz="1100" b="1" i="1">
                        <a:solidFill>
                          <a:schemeClr val="dk1"/>
                        </a:solidFill>
                        <a:effectLst/>
                        <a:latin typeface="Cambria Math" panose="02040503050406030204" pitchFamily="18" charset="0"/>
                        <a:ea typeface="+mn-ea"/>
                        <a:cs typeface="+mn-cs"/>
                      </a:rPr>
                      <m:t>𝑳𝒊𝒒𝒖𝒊𝒅𝒊𝒕𝒚</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𝑹𝒂𝒕𝒊𝒐</m:t>
                    </m:r>
                    <m:r>
                      <a:rPr lang="en-US" sz="1100" b="1" i="1">
                        <a:solidFill>
                          <a:schemeClr val="dk1"/>
                        </a:solidFill>
                        <a:effectLst/>
                        <a:latin typeface="Cambria Math" panose="02040503050406030204" pitchFamily="18" charset="0"/>
                        <a:ea typeface="+mn-ea"/>
                        <a:cs typeface="+mn-cs"/>
                      </a:rPr>
                      <m:t>=</m:t>
                    </m:r>
                    <m:f>
                      <m:fPr>
                        <m:ctrlPr>
                          <a:rPr lang="en-US" sz="1100" b="1" i="1">
                            <a:solidFill>
                              <a:schemeClr val="dk1"/>
                            </a:solidFill>
                            <a:effectLst/>
                            <a:latin typeface="Cambria Math" panose="02040503050406030204" pitchFamily="18" charset="0"/>
                            <a:ea typeface="+mn-ea"/>
                            <a:cs typeface="+mn-cs"/>
                          </a:rPr>
                        </m:ctrlPr>
                      </m:fPr>
                      <m:num>
                        <m:r>
                          <a:rPr lang="en-US" sz="1100" b="1" i="1">
                            <a:solidFill>
                              <a:schemeClr val="dk1"/>
                            </a:solidFill>
                            <a:effectLst/>
                            <a:latin typeface="Cambria Math" panose="02040503050406030204" pitchFamily="18" charset="0"/>
                            <a:ea typeface="+mn-ea"/>
                            <a:cs typeface="+mn-cs"/>
                          </a:rPr>
                          <m:t>𝑳𝒊𝒒𝒖𝒊𝒅</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𝒂𝒔𝒔𝒆𝒕𝒔</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𝒚𝒆𝒂𝒓</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𝒆𝒏𝒅</m:t>
                        </m:r>
                        <m:r>
                          <a:rPr lang="en-US" sz="1100" b="1" i="1">
                            <a:solidFill>
                              <a:schemeClr val="dk1"/>
                            </a:solidFill>
                            <a:effectLst/>
                            <a:latin typeface="Cambria Math" panose="02040503050406030204" pitchFamily="18" charset="0"/>
                            <a:ea typeface="+mn-ea"/>
                            <a:cs typeface="+mn-cs"/>
                          </a:rPr>
                          <m:t>)</m:t>
                        </m:r>
                      </m:num>
                      <m:den>
                        <m:r>
                          <a:rPr lang="en-US" sz="1100" b="1" i="1">
                            <a:solidFill>
                              <a:schemeClr val="dk1"/>
                            </a:solidFill>
                            <a:effectLst/>
                            <a:latin typeface="Cambria Math" panose="02040503050406030204" pitchFamily="18" charset="0"/>
                            <a:ea typeface="+mn-ea"/>
                            <a:cs typeface="+mn-cs"/>
                          </a:rPr>
                          <m:t>𝑴𝒐𝒏𝒕𝒉𝒍𝒚</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𝑬𝒙𝒑𝒆𝒏𝒔𝒆𝒔</m:t>
                        </m:r>
                        <m:r>
                          <a:rPr lang="en-US" sz="1100" b="1" i="1">
                            <a:solidFill>
                              <a:schemeClr val="dk1"/>
                            </a:solidFill>
                            <a:effectLst/>
                            <a:latin typeface="Cambria Math" panose="02040503050406030204" pitchFamily="18" charset="0"/>
                            <a:ea typeface="+mn-ea"/>
                            <a:cs typeface="+mn-cs"/>
                          </a:rPr>
                          <m:t> </m:t>
                        </m:r>
                      </m:den>
                    </m:f>
                  </m:oMath>
                </m:oMathPara>
              </a14:m>
              <a:endParaRPr lang="en-US" sz="1100" b="1"/>
            </a:p>
            <a:p>
              <a:endParaRPr lang="en-US" sz="1100" b="1"/>
            </a:p>
            <a:p>
              <a:pPr/>
              <a14:m>
                <m:oMathPara xmlns:m="http://schemas.openxmlformats.org/officeDocument/2006/math">
                  <m:oMathParaPr>
                    <m:jc m:val="centerGroup"/>
                  </m:oMathParaPr>
                  <m:oMath xmlns:m="http://schemas.openxmlformats.org/officeDocument/2006/math">
                    <m:r>
                      <a:rPr lang="en-US" sz="1100" b="1" i="1">
                        <a:solidFill>
                          <a:schemeClr val="dk1"/>
                        </a:solidFill>
                        <a:effectLst/>
                        <a:latin typeface="Cambria Math" panose="02040503050406030204" pitchFamily="18" charset="0"/>
                        <a:ea typeface="+mn-ea"/>
                        <a:cs typeface="+mn-cs"/>
                      </a:rPr>
                      <m:t>𝑫𝒆𝒃𝒕</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𝑷𝒂𝒚𝒎𝒆𝒏𝒕𝒔</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𝒕𝒐</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𝑰𝒏𝒄𝒐𝒎𝒆</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𝑹𝒂𝒕𝒊𝒐</m:t>
                    </m:r>
                    <m:r>
                      <a:rPr lang="en-US" sz="1100" b="1" i="1">
                        <a:solidFill>
                          <a:schemeClr val="dk1"/>
                        </a:solidFill>
                        <a:effectLst/>
                        <a:latin typeface="Cambria Math" panose="02040503050406030204" pitchFamily="18" charset="0"/>
                        <a:ea typeface="+mn-ea"/>
                        <a:cs typeface="+mn-cs"/>
                      </a:rPr>
                      <m:t> =</m:t>
                    </m:r>
                    <m:f>
                      <m:fPr>
                        <m:ctrlPr>
                          <a:rPr lang="en-US" sz="1100" b="1" i="1">
                            <a:solidFill>
                              <a:schemeClr val="dk1"/>
                            </a:solidFill>
                            <a:effectLst/>
                            <a:latin typeface="Cambria Math" panose="02040503050406030204" pitchFamily="18" charset="0"/>
                            <a:ea typeface="+mn-ea"/>
                            <a:cs typeface="+mn-cs"/>
                          </a:rPr>
                        </m:ctrlPr>
                      </m:fPr>
                      <m:num>
                        <m:r>
                          <a:rPr lang="en-US" sz="1100" b="1" i="1">
                            <a:solidFill>
                              <a:schemeClr val="dk1"/>
                            </a:solidFill>
                            <a:effectLst/>
                            <a:latin typeface="Cambria Math" panose="02040503050406030204" pitchFamily="18" charset="0"/>
                            <a:ea typeface="+mn-ea"/>
                            <a:cs typeface="+mn-cs"/>
                          </a:rPr>
                          <m:t>𝑴𝒐𝒏𝒕𝒉𝒍𝒚</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𝑫𝒆𝒃𝒕</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𝑷𝒂𝒚𝒎𝒆𝒏𝒕𝒔</m:t>
                        </m:r>
                      </m:num>
                      <m:den>
                        <m:r>
                          <a:rPr lang="en-US" sz="1100" b="1" i="1">
                            <a:solidFill>
                              <a:schemeClr val="dk1"/>
                            </a:solidFill>
                            <a:effectLst/>
                            <a:latin typeface="Cambria Math" panose="02040503050406030204" pitchFamily="18" charset="0"/>
                            <a:ea typeface="+mn-ea"/>
                            <a:cs typeface="+mn-cs"/>
                          </a:rPr>
                          <m:t>𝑴𝒐𝒏𝒕𝒉𝒍𝒚</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𝑵𝒆𝒕</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𝑰𝒏𝒄𝒐𝒎𝒆</m:t>
                        </m:r>
                        <m:r>
                          <a:rPr lang="en-US" sz="1100" b="1" i="1">
                            <a:solidFill>
                              <a:schemeClr val="dk1"/>
                            </a:solidFill>
                            <a:effectLst/>
                            <a:latin typeface="Cambria Math" panose="02040503050406030204" pitchFamily="18" charset="0"/>
                            <a:ea typeface="+mn-ea"/>
                            <a:cs typeface="+mn-cs"/>
                          </a:rPr>
                          <m:t> </m:t>
                        </m:r>
                      </m:den>
                    </m:f>
                  </m:oMath>
                </m:oMathPara>
              </a14:m>
              <a:endParaRPr lang="en-US" sz="1100" b="1"/>
            </a:p>
            <a:p>
              <a:endParaRPr lang="en-US" sz="1100" b="1"/>
            </a:p>
            <a:p>
              <a:pPr/>
              <a14:m>
                <m:oMathPara xmlns:m="http://schemas.openxmlformats.org/officeDocument/2006/math">
                  <m:oMathParaPr>
                    <m:jc m:val="centerGroup"/>
                  </m:oMathParaPr>
                  <m:oMath xmlns:m="http://schemas.openxmlformats.org/officeDocument/2006/math">
                    <m:r>
                      <a:rPr lang="en-US" sz="1100" b="1" i="1">
                        <a:solidFill>
                          <a:schemeClr val="dk1"/>
                        </a:solidFill>
                        <a:effectLst/>
                        <a:latin typeface="Cambria Math" panose="02040503050406030204" pitchFamily="18" charset="0"/>
                        <a:ea typeface="+mn-ea"/>
                        <a:cs typeface="+mn-cs"/>
                      </a:rPr>
                      <m:t>𝑪𝒂𝒔𝒉</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𝑰𝒏𝒇𝒍𝒐𝒘𝒔</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𝑪𝒂𝒔𝒉</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𝑰𝒏𝒇𝒍𝒐𝒘𝒔</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𝑪𝒂𝒔𝒉</m:t>
                    </m:r>
                    <m:r>
                      <a:rPr lang="en-US" sz="1100" b="1" i="1">
                        <a:solidFill>
                          <a:schemeClr val="dk1"/>
                        </a:solidFill>
                        <a:effectLst/>
                        <a:latin typeface="Cambria Math" panose="02040503050406030204" pitchFamily="18" charset="0"/>
                        <a:ea typeface="+mn-ea"/>
                        <a:cs typeface="+mn-cs"/>
                      </a:rPr>
                      <m:t> </m:t>
                    </m:r>
                    <m:r>
                      <a:rPr lang="en-US" sz="1100" b="1" i="1">
                        <a:solidFill>
                          <a:schemeClr val="dk1"/>
                        </a:solidFill>
                        <a:effectLst/>
                        <a:latin typeface="Cambria Math" panose="02040503050406030204" pitchFamily="18" charset="0"/>
                        <a:ea typeface="+mn-ea"/>
                        <a:cs typeface="+mn-cs"/>
                      </a:rPr>
                      <m:t>𝑶𝒖𝒕𝒇𝒍𝒐𝒘𝒔</m:t>
                    </m:r>
                  </m:oMath>
                </m:oMathPara>
              </a14:m>
              <a:endParaRPr lang="en-US" sz="1100" b="1"/>
            </a:p>
          </xdr:txBody>
        </xdr:sp>
      </mc:Choice>
      <mc:Fallback xmlns="">
        <xdr:sp macro="" textlink="">
          <xdr:nvSpPr>
            <xdr:cNvPr id="3" name="TextBox 2">
              <a:extLst>
                <a:ext uri="{FF2B5EF4-FFF2-40B4-BE49-F238E27FC236}">
                  <a16:creationId xmlns:a16="http://schemas.microsoft.com/office/drawing/2014/main" id="{CBBA1CF3-2CAD-4649-8D50-8EE915E0FEF0}"/>
                </a:ext>
              </a:extLst>
            </xdr:cNvPr>
            <xdr:cNvSpPr txBox="1"/>
          </xdr:nvSpPr>
          <xdr:spPr>
            <a:xfrm>
              <a:off x="8496298" y="1457324"/>
              <a:ext cx="4229101" cy="2028826"/>
            </a:xfrm>
            <a:prstGeom prst="rect">
              <a:avLst/>
            </a:prstGeom>
            <a:solidFill>
              <a:schemeClr val="accent2">
                <a:lumMod val="20000"/>
                <a:lumOff val="80000"/>
              </a:schemeClr>
            </a:solidFill>
            <a:ln w="28575">
              <a:solidFill>
                <a:schemeClr val="accent2">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a:r>
                <a:rPr lang="en-US" sz="1100" b="1" i="0">
                  <a:solidFill>
                    <a:schemeClr val="dk1"/>
                  </a:solidFill>
                  <a:effectLst/>
                  <a:latin typeface="Cambria Math" panose="02040503050406030204" pitchFamily="18" charset="0"/>
                  <a:ea typeface="+mn-ea"/>
                  <a:cs typeface="+mn-cs"/>
                </a:rPr>
                <a:t>𝑺𝒂𝒗𝒊𝒏𝒈𝒔 𝑹𝒂𝒕𝒊𝒐=(𝑴𝒐𝒏𝒕𝒉𝒍𝒚 𝑺𝒂𝒗𝒊𝒏𝒈𝒔)/(𝑴𝒐𝒏𝒕𝒉𝒍𝒚 𝑮𝒓𝒐𝒔𝒔 𝑰𝒏𝒄𝒐𝒎𝒆 )</a:t>
              </a:r>
              <a:endParaRPr lang="en-US">
                <a:effectLst/>
              </a:endParaRPr>
            </a:p>
            <a:p>
              <a:endParaRPr lang="en-US" sz="1100" b="1" i="1">
                <a:solidFill>
                  <a:schemeClr val="dk1"/>
                </a:solidFill>
                <a:effectLst/>
                <a:latin typeface="Arial" panose="020B0604020202020204" pitchFamily="34" charset="0"/>
                <a:ea typeface="+mn-ea"/>
                <a:cs typeface="Arial" panose="020B0604020202020204" pitchFamily="34" charset="0"/>
              </a:endParaRPr>
            </a:p>
            <a:p>
              <a:pPr/>
              <a:r>
                <a:rPr lang="en-US" sz="1100" b="1" i="0">
                  <a:solidFill>
                    <a:schemeClr val="dk1"/>
                  </a:solidFill>
                  <a:effectLst/>
                  <a:latin typeface="Cambria Math" panose="02040503050406030204" pitchFamily="18" charset="0"/>
                  <a:ea typeface="+mn-ea"/>
                  <a:cs typeface="+mn-cs"/>
                </a:rPr>
                <a:t>𝑳𝒊𝒒𝒖𝒊𝒅𝒊𝒕𝒚 𝑹𝒂𝒕𝒊𝒐=(𝑳𝒊𝒒𝒖𝒊𝒅 𝒂𝒔𝒔𝒆𝒕𝒔 (𝒚𝒆𝒂𝒓 𝒆𝒏𝒅))/(𝑴𝒐𝒏𝒕𝒉𝒍𝒚 𝑬𝒙𝒑𝒆𝒏𝒔𝒆𝒔 )</a:t>
              </a:r>
              <a:endParaRPr lang="en-US" sz="1100" b="1"/>
            </a:p>
            <a:p>
              <a:endParaRPr lang="en-US" sz="1100" b="1"/>
            </a:p>
            <a:p>
              <a:pPr/>
              <a:r>
                <a:rPr lang="en-US" sz="1100" b="1" i="0">
                  <a:solidFill>
                    <a:schemeClr val="dk1"/>
                  </a:solidFill>
                  <a:effectLst/>
                  <a:latin typeface="Cambria Math" panose="02040503050406030204" pitchFamily="18" charset="0"/>
                  <a:ea typeface="+mn-ea"/>
                  <a:cs typeface="+mn-cs"/>
                </a:rPr>
                <a:t>𝑫𝒆𝒃𝒕 𝑷𝒂𝒚𝒎𝒆𝒏𝒕𝒔 𝒕𝒐 𝑰𝒏𝒄𝒐𝒎𝒆 𝑹𝒂𝒕𝒊𝒐 =(𝑴𝒐𝒏𝒕𝒉𝒍𝒚 𝑫𝒆𝒃𝒕 𝑷𝒂𝒚𝒎𝒆𝒏𝒕𝒔)/(𝑴𝒐𝒏𝒕𝒉𝒍𝒚 𝑵𝒆𝒕 𝑰𝒏𝒄𝒐𝒎𝒆 )</a:t>
              </a:r>
              <a:endParaRPr lang="en-US" sz="1100" b="1"/>
            </a:p>
            <a:p>
              <a:endParaRPr lang="en-US" sz="1100" b="1"/>
            </a:p>
            <a:p>
              <a:pPr/>
              <a:r>
                <a:rPr lang="en-US" sz="1100" b="1" i="0">
                  <a:solidFill>
                    <a:schemeClr val="dk1"/>
                  </a:solidFill>
                  <a:effectLst/>
                  <a:latin typeface="Cambria Math" panose="02040503050406030204" pitchFamily="18" charset="0"/>
                  <a:ea typeface="+mn-ea"/>
                  <a:cs typeface="+mn-cs"/>
                </a:rPr>
                <a:t>𝑪𝒂𝒔𝒉 𝑰𝒏𝒇𝒍𝒐𝒘𝒔= 𝑪𝒂𝒔𝒉 𝑰𝒏𝒇𝒍𝒐𝒘𝒔 −𝑪𝒂𝒔𝒉 𝑶𝒖𝒕𝒇𝒍𝒐𝒘𝒔</a:t>
              </a:r>
              <a:endParaRPr lang="en-US" sz="1100" b="1"/>
            </a:p>
          </xdr:txBody>
        </xdr:sp>
      </mc:Fallback>
    </mc:AlternateContent>
    <xdr:clientData/>
  </xdr:oneCellAnchor>
  <xdr:oneCellAnchor>
    <xdr:from>
      <xdr:col>3</xdr:col>
      <xdr:colOff>409574</xdr:colOff>
      <xdr:row>23</xdr:row>
      <xdr:rowOff>228599</xdr:rowOff>
    </xdr:from>
    <xdr:ext cx="3381375" cy="1190626"/>
    <xdr:sp macro="" textlink="">
      <xdr:nvSpPr>
        <xdr:cNvPr id="4" name="TextBox 3">
          <a:extLst>
            <a:ext uri="{FF2B5EF4-FFF2-40B4-BE49-F238E27FC236}">
              <a16:creationId xmlns:a16="http://schemas.microsoft.com/office/drawing/2014/main" id="{7D873D1E-DAEC-4496-A925-8D9B594170A0}"/>
            </a:ext>
          </a:extLst>
        </xdr:cNvPr>
        <xdr:cNvSpPr txBox="1"/>
      </xdr:nvSpPr>
      <xdr:spPr>
        <a:xfrm>
          <a:off x="7839074" y="5791199"/>
          <a:ext cx="3381375" cy="1190626"/>
        </a:xfrm>
        <a:prstGeom prst="rect">
          <a:avLst/>
        </a:prstGeom>
        <a:solidFill>
          <a:schemeClr val="accent2">
            <a:lumMod val="20000"/>
            <a:lumOff val="80000"/>
          </a:schemeClr>
        </a:solidFill>
        <a:ln w="28575">
          <a:solidFill>
            <a:schemeClr val="accent2">
              <a:lumMod val="60000"/>
              <a:lumOff val="4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noAutofit/>
        </a:bodyPr>
        <a:lstStyle/>
        <a:p>
          <a:pPr algn="ctr"/>
          <a:r>
            <a:rPr lang="en-US" sz="1200" b="1"/>
            <a:t>Assume you make 30 annual contributions (Row 20) to your retirement account.</a:t>
          </a:r>
          <a:r>
            <a:rPr lang="en-US" sz="1200" b="1" baseline="0"/>
            <a:t> Es</a:t>
          </a:r>
          <a:r>
            <a:rPr lang="en-US" sz="1200" b="1"/>
            <a:t>timate how much would be accumulated after</a:t>
          </a:r>
          <a:r>
            <a:rPr lang="en-US" sz="1200" b="1" baseline="0"/>
            <a:t> 30 years at assumed rates of 5%  (investing in the bond market) and 10% (investing in the stock market)</a:t>
          </a:r>
          <a:endParaRPr lang="en-US" sz="1200" b="1"/>
        </a:p>
      </xdr:txBody>
    </xdr:sp>
    <xdr:clientData/>
  </xdr:oneCellAnchor>
  <xdr:twoCellAnchor>
    <xdr:from>
      <xdr:col>1</xdr:col>
      <xdr:colOff>4219576</xdr:colOff>
      <xdr:row>1</xdr:row>
      <xdr:rowOff>104775</xdr:rowOff>
    </xdr:from>
    <xdr:to>
      <xdr:col>4</xdr:col>
      <xdr:colOff>542926</xdr:colOff>
      <xdr:row>5</xdr:row>
      <xdr:rowOff>57151</xdr:rowOff>
    </xdr:to>
    <xdr:sp macro="" textlink="">
      <xdr:nvSpPr>
        <xdr:cNvPr id="5" name="TextBox 4">
          <a:extLst>
            <a:ext uri="{FF2B5EF4-FFF2-40B4-BE49-F238E27FC236}">
              <a16:creationId xmlns:a16="http://schemas.microsoft.com/office/drawing/2014/main" id="{A2BD7F43-3EA8-4D1C-ACDA-2421A26A909F}"/>
            </a:ext>
          </a:extLst>
        </xdr:cNvPr>
        <xdr:cNvSpPr txBox="1"/>
      </xdr:nvSpPr>
      <xdr:spPr>
        <a:xfrm>
          <a:off x="4810126" y="304800"/>
          <a:ext cx="3714750" cy="752476"/>
        </a:xfrm>
        <a:prstGeom prst="rect">
          <a:avLst/>
        </a:prstGeom>
        <a:solidFill>
          <a:schemeClr val="accent6">
            <a:lumMod val="20000"/>
            <a:lumOff val="80000"/>
          </a:schemeClr>
        </a:solidFill>
        <a:ln w="28575">
          <a:solidFill>
            <a:schemeClr val="accent6">
              <a:lumMod val="75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lang="en-US" sz="1600" b="1" u="none">
              <a:solidFill>
                <a:schemeClr val="accent6">
                  <a:lumMod val="75000"/>
                </a:schemeClr>
              </a:solidFill>
            </a:rPr>
            <a:t>Please only fill those cells highlighted</a:t>
          </a:r>
        </a:p>
        <a:p>
          <a:pPr algn="ctr"/>
          <a:r>
            <a:rPr lang="en-US" sz="1600" b="1" u="none">
              <a:solidFill>
                <a:schemeClr val="accent6">
                  <a:lumMod val="75000"/>
                </a:schemeClr>
              </a:solidFill>
            </a:rPr>
            <a:t>in</a:t>
          </a:r>
          <a:r>
            <a:rPr lang="en-US" sz="1600" b="1" u="none" baseline="0">
              <a:solidFill>
                <a:schemeClr val="accent6">
                  <a:lumMod val="75000"/>
                </a:schemeClr>
              </a:solidFill>
            </a:rPr>
            <a:t> green. </a:t>
          </a:r>
          <a:endParaRPr lang="en-US" sz="1600" b="0" u="none" baseline="0">
            <a:solidFill>
              <a:schemeClr val="accent6">
                <a:lumMod val="75000"/>
              </a:schemeClr>
            </a:solidFill>
          </a:endParaRPr>
        </a:p>
        <a:p>
          <a:endParaRPr lang="en-US" sz="1100" b="1" u="sng">
            <a:solidFill>
              <a:srgbClr val="FF0000"/>
            </a:solidFill>
          </a:endParaRPr>
        </a:p>
      </xdr:txBody>
    </xdr:sp>
    <xdr:clientData/>
  </xdr:twoCellAnchor>
  <xdr:twoCellAnchor>
    <xdr:from>
      <xdr:col>3</xdr:col>
      <xdr:colOff>28575</xdr:colOff>
      <xdr:row>9</xdr:row>
      <xdr:rowOff>209550</xdr:rowOff>
    </xdr:from>
    <xdr:to>
      <xdr:col>5</xdr:col>
      <xdr:colOff>257175</xdr:colOff>
      <xdr:row>10</xdr:row>
      <xdr:rowOff>171450</xdr:rowOff>
    </xdr:to>
    <xdr:cxnSp macro="">
      <xdr:nvCxnSpPr>
        <xdr:cNvPr id="6" name="Straight Arrow Connector 5">
          <a:extLst>
            <a:ext uri="{FF2B5EF4-FFF2-40B4-BE49-F238E27FC236}">
              <a16:creationId xmlns:a16="http://schemas.microsoft.com/office/drawing/2014/main" id="{CF679BD9-332F-4908-944B-4D0965712342}"/>
            </a:ext>
          </a:extLst>
        </xdr:cNvPr>
        <xdr:cNvCxnSpPr/>
      </xdr:nvCxnSpPr>
      <xdr:spPr>
        <a:xfrm flipH="1">
          <a:off x="7458075" y="2162175"/>
          <a:ext cx="1333500" cy="2381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47626</xdr:colOff>
      <xdr:row>24</xdr:row>
      <xdr:rowOff>28576</xdr:rowOff>
    </xdr:from>
    <xdr:to>
      <xdr:col>3</xdr:col>
      <xdr:colOff>409574</xdr:colOff>
      <xdr:row>24</xdr:row>
      <xdr:rowOff>604837</xdr:rowOff>
    </xdr:to>
    <xdr:cxnSp macro="">
      <xdr:nvCxnSpPr>
        <xdr:cNvPr id="7" name="Straight Arrow Connector 6">
          <a:extLst>
            <a:ext uri="{FF2B5EF4-FFF2-40B4-BE49-F238E27FC236}">
              <a16:creationId xmlns:a16="http://schemas.microsoft.com/office/drawing/2014/main" id="{67C48E10-438F-4D41-B9D6-76882ED197C4}"/>
            </a:ext>
          </a:extLst>
        </xdr:cNvPr>
        <xdr:cNvCxnSpPr>
          <a:stCxn id="4" idx="1"/>
        </xdr:cNvCxnSpPr>
      </xdr:nvCxnSpPr>
      <xdr:spPr>
        <a:xfrm flipH="1" flipV="1">
          <a:off x="7477126" y="5838826"/>
          <a:ext cx="361948" cy="57626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38103</xdr:colOff>
      <xdr:row>8</xdr:row>
      <xdr:rowOff>0</xdr:rowOff>
    </xdr:from>
    <xdr:to>
      <xdr:col>5</xdr:col>
      <xdr:colOff>114300</xdr:colOff>
      <xdr:row>9</xdr:row>
      <xdr:rowOff>161926</xdr:rowOff>
    </xdr:to>
    <xdr:cxnSp macro="">
      <xdr:nvCxnSpPr>
        <xdr:cNvPr id="8" name="Straight Arrow Connector 7">
          <a:extLst>
            <a:ext uri="{FF2B5EF4-FFF2-40B4-BE49-F238E27FC236}">
              <a16:creationId xmlns:a16="http://schemas.microsoft.com/office/drawing/2014/main" id="{31AAF409-449B-41FA-9BDA-CD088F70943E}"/>
            </a:ext>
          </a:extLst>
        </xdr:cNvPr>
        <xdr:cNvCxnSpPr/>
      </xdr:nvCxnSpPr>
      <xdr:spPr>
        <a:xfrm flipH="1">
          <a:off x="7467603" y="1676400"/>
          <a:ext cx="1181097" cy="4381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47626</xdr:colOff>
      <xdr:row>27</xdr:row>
      <xdr:rowOff>133350</xdr:rowOff>
    </xdr:from>
    <xdr:to>
      <xdr:col>3</xdr:col>
      <xdr:colOff>504825</xdr:colOff>
      <xdr:row>28</xdr:row>
      <xdr:rowOff>276226</xdr:rowOff>
    </xdr:to>
    <xdr:cxnSp macro="">
      <xdr:nvCxnSpPr>
        <xdr:cNvPr id="9" name="Straight Arrow Connector 8">
          <a:extLst>
            <a:ext uri="{FF2B5EF4-FFF2-40B4-BE49-F238E27FC236}">
              <a16:creationId xmlns:a16="http://schemas.microsoft.com/office/drawing/2014/main" id="{29C56CB8-5BE3-4807-B73F-617A60836108}"/>
            </a:ext>
          </a:extLst>
        </xdr:cNvPr>
        <xdr:cNvCxnSpPr/>
      </xdr:nvCxnSpPr>
      <xdr:spPr>
        <a:xfrm flipH="1">
          <a:off x="6600826" y="6076950"/>
          <a:ext cx="457199" cy="34290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66675</xdr:colOff>
      <xdr:row>11</xdr:row>
      <xdr:rowOff>114300</xdr:rowOff>
    </xdr:from>
    <xdr:to>
      <xdr:col>4</xdr:col>
      <xdr:colOff>428625</xdr:colOff>
      <xdr:row>11</xdr:row>
      <xdr:rowOff>142875</xdr:rowOff>
    </xdr:to>
    <xdr:cxnSp macro="">
      <xdr:nvCxnSpPr>
        <xdr:cNvPr id="13" name="Straight Arrow Connector 12">
          <a:extLst>
            <a:ext uri="{FF2B5EF4-FFF2-40B4-BE49-F238E27FC236}">
              <a16:creationId xmlns:a16="http://schemas.microsoft.com/office/drawing/2014/main" id="{B0026A2F-1212-4BFD-B3B2-F83967BA1005}"/>
            </a:ext>
          </a:extLst>
        </xdr:cNvPr>
        <xdr:cNvCxnSpPr/>
      </xdr:nvCxnSpPr>
      <xdr:spPr>
        <a:xfrm flipH="1">
          <a:off x="7496175" y="2619375"/>
          <a:ext cx="914400" cy="285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85726</xdr:colOff>
      <xdr:row>12</xdr:row>
      <xdr:rowOff>152400</xdr:rowOff>
    </xdr:from>
    <xdr:to>
      <xdr:col>5</xdr:col>
      <xdr:colOff>123825</xdr:colOff>
      <xdr:row>12</xdr:row>
      <xdr:rowOff>247650</xdr:rowOff>
    </xdr:to>
    <xdr:cxnSp macro="">
      <xdr:nvCxnSpPr>
        <xdr:cNvPr id="14" name="Straight Arrow Connector 13">
          <a:extLst>
            <a:ext uri="{FF2B5EF4-FFF2-40B4-BE49-F238E27FC236}">
              <a16:creationId xmlns:a16="http://schemas.microsoft.com/office/drawing/2014/main" id="{479A5B16-2887-4892-BDD5-F65E79FDE39E}"/>
            </a:ext>
          </a:extLst>
        </xdr:cNvPr>
        <xdr:cNvCxnSpPr/>
      </xdr:nvCxnSpPr>
      <xdr:spPr>
        <a:xfrm flipH="1" flipV="1">
          <a:off x="7515226" y="2933700"/>
          <a:ext cx="1142999" cy="952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kbb.com/" TargetMode="External"/><Relationship Id="rId3" Type="http://schemas.openxmlformats.org/officeDocument/2006/relationships/hyperlink" Target="https://www.statefarm.com/insurance/home-and-property/renters" TargetMode="External"/><Relationship Id="rId7" Type="http://schemas.openxmlformats.org/officeDocument/2006/relationships/hyperlink" Target="https://www.collegerecruiter.com/" TargetMode="External"/><Relationship Id="rId2" Type="http://schemas.openxmlformats.org/officeDocument/2006/relationships/hyperlink" Target="http://www.progressive.com/" TargetMode="External"/><Relationship Id="rId1" Type="http://schemas.openxmlformats.org/officeDocument/2006/relationships/hyperlink" Target="http://www.realtor.com/" TargetMode="External"/><Relationship Id="rId6" Type="http://schemas.openxmlformats.org/officeDocument/2006/relationships/hyperlink" Target="http://salary.com/" TargetMode="External"/><Relationship Id="rId5" Type="http://schemas.openxmlformats.org/officeDocument/2006/relationships/hyperlink" Target="http://www.numbeo.com/cost-of-living/" TargetMode="External"/><Relationship Id="rId4" Type="http://schemas.openxmlformats.org/officeDocument/2006/relationships/hyperlink" Target="https://www.statefarm.com/insurance/home-and-property/homeowners"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C7C88-CBB0-4146-AE7A-58A472F539C1}">
  <sheetPr>
    <tabColor theme="7" tint="0.39997558519241921"/>
  </sheetPr>
  <dimension ref="B3:D32"/>
  <sheetViews>
    <sheetView topLeftCell="A16" workbookViewId="0">
      <selection activeCell="B36" sqref="B36"/>
    </sheetView>
  </sheetViews>
  <sheetFormatPr defaultRowHeight="15.75" x14ac:dyDescent="0.25"/>
  <cols>
    <col min="2" max="2" width="39.85546875" style="2" customWidth="1"/>
    <col min="3" max="3" width="11.85546875" customWidth="1"/>
  </cols>
  <sheetData>
    <row r="3" spans="2:3" ht="20.25" customHeight="1" x14ac:dyDescent="0.25"/>
    <row r="4" spans="2:3" ht="21" x14ac:dyDescent="0.35">
      <c r="B4" s="1" t="s">
        <v>1</v>
      </c>
    </row>
    <row r="5" spans="2:3" x14ac:dyDescent="0.25">
      <c r="C5" s="106" t="s">
        <v>141</v>
      </c>
    </row>
    <row r="6" spans="2:3" x14ac:dyDescent="0.25">
      <c r="B6" s="102" t="s">
        <v>2</v>
      </c>
      <c r="C6" s="103">
        <v>10</v>
      </c>
    </row>
    <row r="7" spans="2:3" x14ac:dyDescent="0.25">
      <c r="B7" s="102"/>
      <c r="C7" s="103"/>
    </row>
    <row r="8" spans="2:3" x14ac:dyDescent="0.25">
      <c r="B8" s="102" t="s">
        <v>3</v>
      </c>
      <c r="C8" s="103">
        <v>10</v>
      </c>
    </row>
    <row r="9" spans="2:3" x14ac:dyDescent="0.25">
      <c r="B9" s="102"/>
      <c r="C9" s="103"/>
    </row>
    <row r="10" spans="2:3" x14ac:dyDescent="0.25">
      <c r="B10" s="102" t="s">
        <v>135</v>
      </c>
      <c r="C10" s="103">
        <v>10</v>
      </c>
    </row>
    <row r="11" spans="2:3" x14ac:dyDescent="0.25">
      <c r="B11" s="102"/>
      <c r="C11" s="103"/>
    </row>
    <row r="12" spans="2:3" x14ac:dyDescent="0.25">
      <c r="B12" s="102" t="s">
        <v>4</v>
      </c>
      <c r="C12" s="103">
        <v>5</v>
      </c>
    </row>
    <row r="13" spans="2:3" x14ac:dyDescent="0.25">
      <c r="B13" s="102"/>
      <c r="C13" s="103"/>
    </row>
    <row r="14" spans="2:3" x14ac:dyDescent="0.25">
      <c r="B14" s="102" t="s">
        <v>5</v>
      </c>
      <c r="C14" s="103">
        <v>40</v>
      </c>
    </row>
    <row r="15" spans="2:3" x14ac:dyDescent="0.25">
      <c r="B15" s="102"/>
      <c r="C15" s="103"/>
    </row>
    <row r="16" spans="2:3" x14ac:dyDescent="0.25">
      <c r="B16" s="102" t="s">
        <v>151</v>
      </c>
      <c r="C16" s="103">
        <v>15</v>
      </c>
    </row>
    <row r="17" spans="2:4" x14ac:dyDescent="0.25">
      <c r="B17" s="102"/>
      <c r="C17" s="104"/>
    </row>
    <row r="18" spans="2:4" x14ac:dyDescent="0.25">
      <c r="B18" s="102" t="s">
        <v>6</v>
      </c>
      <c r="C18" s="104">
        <v>10</v>
      </c>
    </row>
    <row r="19" spans="2:4" x14ac:dyDescent="0.25">
      <c r="B19" s="102"/>
      <c r="C19" s="103"/>
    </row>
    <row r="20" spans="2:4" x14ac:dyDescent="0.25">
      <c r="B20" s="108" t="s">
        <v>7</v>
      </c>
      <c r="C20" s="110">
        <f>SUM(C6:C18)</f>
        <v>100</v>
      </c>
    </row>
    <row r="22" spans="2:4" ht="47.25" x14ac:dyDescent="0.25">
      <c r="B22" s="107" t="s">
        <v>142</v>
      </c>
      <c r="C22" s="109">
        <v>6</v>
      </c>
    </row>
    <row r="27" spans="2:4" ht="21" x14ac:dyDescent="0.35">
      <c r="B27" s="1" t="s">
        <v>136</v>
      </c>
    </row>
    <row r="28" spans="2:4" x14ac:dyDescent="0.25">
      <c r="C28" s="106" t="s">
        <v>137</v>
      </c>
      <c r="D28" s="106" t="s">
        <v>138</v>
      </c>
    </row>
    <row r="29" spans="2:4" x14ac:dyDescent="0.25">
      <c r="B29" s="2" t="s">
        <v>139</v>
      </c>
      <c r="C29" s="105">
        <v>43756</v>
      </c>
      <c r="D29">
        <v>6</v>
      </c>
    </row>
    <row r="30" spans="2:4" x14ac:dyDescent="0.25">
      <c r="B30" s="2" t="s">
        <v>152</v>
      </c>
      <c r="C30" s="105">
        <f>+C29+7</f>
        <v>43763</v>
      </c>
      <c r="D30">
        <v>4</v>
      </c>
    </row>
    <row r="31" spans="2:4" x14ac:dyDescent="0.25">
      <c r="B31" s="2" t="s">
        <v>153</v>
      </c>
      <c r="C31" s="105">
        <f>+C30+7</f>
        <v>43770</v>
      </c>
      <c r="D31">
        <v>2</v>
      </c>
    </row>
    <row r="32" spans="2:4" x14ac:dyDescent="0.25">
      <c r="B32" s="2" t="s">
        <v>140</v>
      </c>
      <c r="C32" s="105">
        <f>+C31+7</f>
        <v>43777</v>
      </c>
      <c r="D32">
        <v>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BC6E0-B774-48A6-B456-FA9376BD8056}">
  <sheetPr>
    <tabColor theme="6" tint="0.39997558519241921"/>
  </sheetPr>
  <dimension ref="A2:E37"/>
  <sheetViews>
    <sheetView topLeftCell="A31" workbookViewId="0">
      <selection activeCell="F19" sqref="F19"/>
    </sheetView>
  </sheetViews>
  <sheetFormatPr defaultRowHeight="15" x14ac:dyDescent="0.25"/>
  <sheetData>
    <row r="2" spans="1:5" ht="15.75" x14ac:dyDescent="0.25">
      <c r="A2" s="5"/>
    </row>
    <row r="3" spans="1:5" ht="15.75" x14ac:dyDescent="0.25">
      <c r="A3" s="111" t="s">
        <v>8</v>
      </c>
      <c r="B3" s="112"/>
      <c r="C3" s="112"/>
      <c r="D3" s="112"/>
    </row>
    <row r="4" spans="1:5" ht="15.75" x14ac:dyDescent="0.25">
      <c r="A4" s="5"/>
    </row>
    <row r="5" spans="1:5" x14ac:dyDescent="0.25">
      <c r="A5" s="57" t="s">
        <v>130</v>
      </c>
    </row>
    <row r="6" spans="1:5" ht="15.75" x14ac:dyDescent="0.25">
      <c r="A6" s="6"/>
    </row>
    <row r="7" spans="1:5" ht="15.75" x14ac:dyDescent="0.25">
      <c r="A7" s="4" t="s">
        <v>9</v>
      </c>
    </row>
    <row r="8" spans="1:5" ht="15.75" x14ac:dyDescent="0.25">
      <c r="A8" s="7"/>
    </row>
    <row r="9" spans="1:5" ht="15.75" x14ac:dyDescent="0.25">
      <c r="A9" s="111" t="s">
        <v>146</v>
      </c>
      <c r="B9" s="112"/>
      <c r="C9" s="112"/>
      <c r="D9" s="112"/>
      <c r="E9" s="112"/>
    </row>
    <row r="10" spans="1:5" x14ac:dyDescent="0.25">
      <c r="A10" s="58"/>
    </row>
    <row r="11" spans="1:5" x14ac:dyDescent="0.25">
      <c r="A11" s="58" t="s">
        <v>154</v>
      </c>
    </row>
    <row r="12" spans="1:5" x14ac:dyDescent="0.25">
      <c r="A12" s="58"/>
    </row>
    <row r="13" spans="1:5" x14ac:dyDescent="0.25">
      <c r="A13" s="58" t="s">
        <v>155</v>
      </c>
    </row>
    <row r="14" spans="1:5" x14ac:dyDescent="0.25">
      <c r="A14" s="58"/>
    </row>
    <row r="15" spans="1:5" x14ac:dyDescent="0.25">
      <c r="A15" s="58" t="s">
        <v>156</v>
      </c>
    </row>
    <row r="17" spans="1:3" ht="15.75" x14ac:dyDescent="0.25">
      <c r="A17" s="113" t="s">
        <v>11</v>
      </c>
      <c r="B17" s="112"/>
    </row>
    <row r="18" spans="1:3" ht="15.75" x14ac:dyDescent="0.25">
      <c r="A18" s="5"/>
    </row>
    <row r="19" spans="1:3" ht="15.75" x14ac:dyDescent="0.25">
      <c r="A19" s="6" t="s">
        <v>12</v>
      </c>
    </row>
    <row r="20" spans="1:3" ht="15.75" x14ac:dyDescent="0.25">
      <c r="A20" s="7"/>
    </row>
    <row r="21" spans="1:3" ht="15.75" x14ac:dyDescent="0.25">
      <c r="A21" s="113" t="s">
        <v>13</v>
      </c>
      <c r="B21" s="112"/>
    </row>
    <row r="22" spans="1:3" ht="15.75" x14ac:dyDescent="0.25">
      <c r="A22" s="5"/>
    </row>
    <row r="23" spans="1:3" ht="15.75" x14ac:dyDescent="0.25">
      <c r="A23" s="6" t="s">
        <v>14</v>
      </c>
    </row>
    <row r="24" spans="1:3" ht="15.75" x14ac:dyDescent="0.25">
      <c r="A24" s="7"/>
    </row>
    <row r="25" spans="1:3" ht="15.75" x14ac:dyDescent="0.25">
      <c r="A25" s="113" t="s">
        <v>15</v>
      </c>
      <c r="B25" s="112"/>
      <c r="C25" s="112"/>
    </row>
    <row r="26" spans="1:3" ht="15.75" x14ac:dyDescent="0.25">
      <c r="A26" s="5"/>
    </row>
    <row r="27" spans="1:3" ht="15.75" x14ac:dyDescent="0.25">
      <c r="A27" s="6" t="s">
        <v>16</v>
      </c>
    </row>
    <row r="28" spans="1:3" ht="15.75" x14ac:dyDescent="0.25">
      <c r="A28" s="2"/>
    </row>
    <row r="29" spans="1:3" ht="15.75" x14ac:dyDescent="0.25">
      <c r="A29" s="111" t="s">
        <v>17</v>
      </c>
      <c r="B29" s="112"/>
    </row>
    <row r="30" spans="1:3" ht="15.75" x14ac:dyDescent="0.25">
      <c r="A30" s="2"/>
    </row>
    <row r="31" spans="1:3" ht="15.75" x14ac:dyDescent="0.25">
      <c r="A31" s="4" t="s">
        <v>18</v>
      </c>
    </row>
    <row r="33" spans="1:2" ht="15.75" x14ac:dyDescent="0.25">
      <c r="A33" s="6" t="s">
        <v>10</v>
      </c>
    </row>
    <row r="34" spans="1:2" ht="15.75" x14ac:dyDescent="0.25">
      <c r="A34" s="7"/>
    </row>
    <row r="35" spans="1:2" ht="15.75" x14ac:dyDescent="0.25">
      <c r="A35" s="111" t="s">
        <v>144</v>
      </c>
      <c r="B35" s="112"/>
    </row>
    <row r="37" spans="1:2" x14ac:dyDescent="0.25">
      <c r="A37" s="58" t="s">
        <v>145</v>
      </c>
    </row>
  </sheetData>
  <hyperlinks>
    <hyperlink ref="A33" r:id="rId1" xr:uid="{C9A5E2EC-6B17-436E-A6A9-A208B04FFB69}"/>
    <hyperlink ref="A19" r:id="rId2" xr:uid="{A2B721D8-8A33-406F-83BC-E0E085F2493F}"/>
    <hyperlink ref="A23" r:id="rId3" xr:uid="{F1ED3EC0-AEDA-4EA5-B9BB-3421C20160CE}"/>
    <hyperlink ref="A27" r:id="rId4" xr:uid="{45D79AF4-522E-4E8A-94FE-C133DE6354DF}"/>
    <hyperlink ref="A31" r:id="rId5" xr:uid="{0C16B8E6-9CDB-465B-8C26-9E57E94BC8C1}"/>
    <hyperlink ref="A7" r:id="rId6" xr:uid="{C16A6234-E8AC-4433-B580-B3431F866369}"/>
    <hyperlink ref="A5" r:id="rId7" xr:uid="{13D35E1F-437E-48AB-89E1-44BC228326CB}"/>
    <hyperlink ref="A37" r:id="rId8" xr:uid="{FF99A5D7-D318-4E74-A3E9-B3B2EEDB9AE9}"/>
  </hyperlinks>
  <pageMargins left="0.7" right="0.7" top="0.75" bottom="0.75" header="0.3" footer="0.3"/>
  <pageSetup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4E112-7230-4CFD-92C2-F4C74D325960}">
  <sheetPr>
    <tabColor theme="5" tint="0.39997558519241921"/>
  </sheetPr>
  <dimension ref="B2:D38"/>
  <sheetViews>
    <sheetView tabSelected="1" workbookViewId="0">
      <selection activeCell="D2" sqref="D2"/>
    </sheetView>
  </sheetViews>
  <sheetFormatPr defaultColWidth="11.42578125" defaultRowHeight="18.75" x14ac:dyDescent="0.3"/>
  <cols>
    <col min="1" max="1" width="7.140625" style="9" customWidth="1"/>
    <col min="2" max="2" width="55.7109375" style="9" customWidth="1"/>
    <col min="3" max="3" width="37.140625" style="9" customWidth="1"/>
    <col min="4" max="4" width="115.5703125" style="10" customWidth="1"/>
    <col min="5" max="5" width="13" style="9" customWidth="1"/>
    <col min="6" max="6" width="11.42578125" style="9"/>
    <col min="7" max="7" width="14.5703125" style="9" bestFit="1" customWidth="1"/>
    <col min="8" max="16384" width="11.42578125" style="9"/>
  </cols>
  <sheetData>
    <row r="2" spans="2:4" x14ac:dyDescent="0.3">
      <c r="C2" s="9" t="s">
        <v>0</v>
      </c>
    </row>
    <row r="3" spans="2:4" x14ac:dyDescent="0.3">
      <c r="C3" s="116">
        <f>IF(C21&lt;9525,0.1*C21,IF(C21&lt;38700,952.5+0.12*(C21-9525),IF(C21&lt;82500,4453.5+0.22*(C21-38700),40)))</f>
        <v>99.800000000000011</v>
      </c>
    </row>
    <row r="4" spans="2:4" x14ac:dyDescent="0.3">
      <c r="C4" s="116">
        <f>IF(C22&lt;9701,0.1*C22,IF(C22&lt;39476,970.1+0.12*(C22-9701),IF(C22&lt;82500,4542.98+0.22*(C22-39476),40)))</f>
        <v>0.1</v>
      </c>
    </row>
    <row r="5" spans="2:4" x14ac:dyDescent="0.3">
      <c r="B5" s="8" t="s">
        <v>19</v>
      </c>
    </row>
    <row r="6" spans="2:4" ht="19.5" thickBot="1" x14ac:dyDescent="0.35">
      <c r="D6" s="11" t="s">
        <v>20</v>
      </c>
    </row>
    <row r="7" spans="2:4" ht="19.5" thickBot="1" x14ac:dyDescent="0.35">
      <c r="B7" s="12" t="s">
        <v>21</v>
      </c>
      <c r="C7" s="13" t="s">
        <v>22</v>
      </c>
      <c r="D7" s="14" t="s">
        <v>0</v>
      </c>
    </row>
    <row r="8" spans="2:4" ht="19.5" thickBot="1" x14ac:dyDescent="0.35">
      <c r="B8" s="12" t="s">
        <v>23</v>
      </c>
      <c r="C8" s="15" t="s">
        <v>24</v>
      </c>
    </row>
    <row r="9" spans="2:4" ht="19.5" thickBot="1" x14ac:dyDescent="0.35">
      <c r="B9" s="12" t="s">
        <v>25</v>
      </c>
      <c r="C9" s="13" t="s">
        <v>26</v>
      </c>
    </row>
    <row r="10" spans="2:4" ht="19.5" thickBot="1" x14ac:dyDescent="0.35">
      <c r="B10" s="12" t="s">
        <v>27</v>
      </c>
      <c r="C10" s="16">
        <v>1000</v>
      </c>
      <c r="D10" s="17"/>
    </row>
    <row r="13" spans="2:4" x14ac:dyDescent="0.3">
      <c r="B13" s="8" t="s">
        <v>28</v>
      </c>
    </row>
    <row r="14" spans="2:4" x14ac:dyDescent="0.3">
      <c r="D14" s="11" t="s">
        <v>20</v>
      </c>
    </row>
    <row r="15" spans="2:4" ht="19.5" thickBot="1" x14ac:dyDescent="0.35">
      <c r="B15" s="12" t="s">
        <v>29</v>
      </c>
      <c r="C15" s="18">
        <f>+C10</f>
        <v>1000</v>
      </c>
      <c r="D15" s="10" t="s">
        <v>30</v>
      </c>
    </row>
    <row r="16" spans="2:4" ht="19.5" thickBot="1" x14ac:dyDescent="0.35">
      <c r="B16" s="12" t="s">
        <v>31</v>
      </c>
      <c r="C16" s="19">
        <v>0</v>
      </c>
      <c r="D16" s="17"/>
    </row>
    <row r="17" spans="2:4" ht="19.5" thickBot="1" x14ac:dyDescent="0.35">
      <c r="B17" s="12" t="s">
        <v>32</v>
      </c>
      <c r="C17" s="20">
        <f>+C15+C16</f>
        <v>1000</v>
      </c>
      <c r="D17" s="21" t="s">
        <v>33</v>
      </c>
    </row>
    <row r="18" spans="2:4" ht="19.5" thickBot="1" x14ac:dyDescent="0.35">
      <c r="B18" s="12" t="s">
        <v>34</v>
      </c>
      <c r="C18" s="22">
        <v>1</v>
      </c>
      <c r="D18" s="17"/>
    </row>
    <row r="19" spans="2:4" ht="19.5" thickBot="1" x14ac:dyDescent="0.35">
      <c r="B19" s="12" t="s">
        <v>35</v>
      </c>
      <c r="C19" s="23">
        <f>+C17-C18</f>
        <v>999</v>
      </c>
      <c r="D19" s="10" t="s">
        <v>36</v>
      </c>
    </row>
    <row r="20" spans="2:4" ht="19.5" thickBot="1" x14ac:dyDescent="0.35">
      <c r="B20" s="12" t="s">
        <v>37</v>
      </c>
      <c r="C20" s="22">
        <v>1</v>
      </c>
      <c r="D20" s="17"/>
    </row>
    <row r="21" spans="2:4" ht="19.5" thickBot="1" x14ac:dyDescent="0.35">
      <c r="B21" s="12" t="s">
        <v>38</v>
      </c>
      <c r="C21" s="20">
        <f>+C19-C20</f>
        <v>998</v>
      </c>
      <c r="D21" s="10" t="s">
        <v>39</v>
      </c>
    </row>
    <row r="22" spans="2:4" ht="19.5" thickBot="1" x14ac:dyDescent="0.35">
      <c r="B22" s="12" t="s">
        <v>40</v>
      </c>
      <c r="C22" s="22">
        <v>1</v>
      </c>
      <c r="D22" s="17"/>
    </row>
    <row r="23" spans="2:4" ht="18.75" customHeight="1" x14ac:dyDescent="0.3">
      <c r="B23" s="24"/>
      <c r="C23" s="25"/>
      <c r="D23" s="26"/>
    </row>
    <row r="24" spans="2:4" ht="18.75" customHeight="1" x14ac:dyDescent="0.3">
      <c r="B24" s="12" t="s">
        <v>41</v>
      </c>
      <c r="C24" s="27">
        <f>+C22/C21</f>
        <v>1.002004008016032E-3</v>
      </c>
      <c r="D24" s="10" t="s">
        <v>42</v>
      </c>
    </row>
    <row r="26" spans="2:4" x14ac:dyDescent="0.3">
      <c r="B26" s="8" t="s">
        <v>120</v>
      </c>
    </row>
    <row r="28" spans="2:4" x14ac:dyDescent="0.3">
      <c r="B28" s="28" t="s">
        <v>32</v>
      </c>
      <c r="C28" s="18">
        <f>C17</f>
        <v>1000</v>
      </c>
      <c r="D28" s="10" t="s">
        <v>43</v>
      </c>
    </row>
    <row r="29" spans="2:4" x14ac:dyDescent="0.3">
      <c r="B29" s="28" t="s">
        <v>44</v>
      </c>
      <c r="C29" s="18">
        <f>0.05*C15</f>
        <v>50</v>
      </c>
      <c r="D29" s="10" t="s">
        <v>150</v>
      </c>
    </row>
    <row r="30" spans="2:4" x14ac:dyDescent="0.3">
      <c r="B30" s="28" t="s">
        <v>45</v>
      </c>
      <c r="C30" s="29">
        <f>C18</f>
        <v>1</v>
      </c>
      <c r="D30" s="10" t="s">
        <v>46</v>
      </c>
    </row>
    <row r="31" spans="2:4" x14ac:dyDescent="0.3">
      <c r="B31" s="28" t="s">
        <v>47</v>
      </c>
      <c r="C31" s="29">
        <f>C15*0.0765</f>
        <v>76.5</v>
      </c>
      <c r="D31" s="10" t="s">
        <v>48</v>
      </c>
    </row>
    <row r="32" spans="2:4" ht="19.5" thickBot="1" x14ac:dyDescent="0.35">
      <c r="B32" s="28" t="s">
        <v>40</v>
      </c>
      <c r="C32" s="29">
        <f>+C22</f>
        <v>1</v>
      </c>
      <c r="D32" s="10" t="s">
        <v>46</v>
      </c>
    </row>
    <row r="33" spans="2:4" ht="19.5" thickBot="1" x14ac:dyDescent="0.35">
      <c r="B33" s="28" t="s">
        <v>49</v>
      </c>
      <c r="C33" s="30">
        <v>0</v>
      </c>
      <c r="D33" s="31" t="s">
        <v>0</v>
      </c>
    </row>
    <row r="34" spans="2:4" ht="19.5" thickBot="1" x14ac:dyDescent="0.35">
      <c r="B34" s="28" t="s">
        <v>50</v>
      </c>
      <c r="C34" s="32">
        <f>+C28-C29-C30-C31-C33-C32</f>
        <v>871.5</v>
      </c>
      <c r="D34" s="21" t="s">
        <v>51</v>
      </c>
    </row>
    <row r="35" spans="2:4" ht="19.5" thickBot="1" x14ac:dyDescent="0.35">
      <c r="B35" s="28" t="s">
        <v>52</v>
      </c>
      <c r="C35" s="30">
        <v>0</v>
      </c>
      <c r="D35" s="17"/>
    </row>
    <row r="36" spans="2:4" ht="19.5" thickBot="1" x14ac:dyDescent="0.35">
      <c r="B36" s="28" t="s">
        <v>53</v>
      </c>
      <c r="C36" s="33">
        <f>+C34+C35</f>
        <v>871.5</v>
      </c>
    </row>
    <row r="38" spans="2:4" x14ac:dyDescent="0.3">
      <c r="C38" s="3"/>
    </row>
  </sheetData>
  <sheetProtection selectLockedCells="1"/>
  <pageMargins left="0.7" right="0.7" top="0.75" bottom="0.75" header="0.3" footer="0.3"/>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F4891-3C40-4B25-92D3-C8C0732565E0}">
  <sheetPr>
    <tabColor theme="8" tint="0.39997558519241921"/>
  </sheetPr>
  <dimension ref="A1:Q81"/>
  <sheetViews>
    <sheetView topLeftCell="A34" workbookViewId="0">
      <selection activeCell="E45" sqref="E45"/>
    </sheetView>
  </sheetViews>
  <sheetFormatPr defaultColWidth="8.85546875" defaultRowHeight="15.75" x14ac:dyDescent="0.25"/>
  <cols>
    <col min="1" max="1" width="44.85546875" style="10" customWidth="1"/>
    <col min="2" max="2" width="15.7109375" style="10" customWidth="1"/>
    <col min="3" max="13" width="12" style="10" customWidth="1"/>
    <col min="14" max="14" width="1.85546875" style="10" customWidth="1"/>
    <col min="15" max="16" width="12" style="10" customWidth="1"/>
    <col min="17" max="17" width="143" style="10" bestFit="1" customWidth="1"/>
    <col min="18" max="16384" width="8.85546875" style="10"/>
  </cols>
  <sheetData>
    <row r="1" spans="1:17" ht="25.5" customHeight="1" x14ac:dyDescent="0.25"/>
    <row r="2" spans="1:17" ht="25.5" customHeight="1" x14ac:dyDescent="0.25"/>
    <row r="3" spans="1:17" ht="25.5" customHeight="1" x14ac:dyDescent="0.25">
      <c r="B3" s="10" t="s">
        <v>121</v>
      </c>
    </row>
    <row r="4" spans="1:17" ht="25.5" customHeight="1" x14ac:dyDescent="0.25"/>
    <row r="5" spans="1:17" ht="25.5" customHeight="1" x14ac:dyDescent="0.25"/>
    <row r="6" spans="1:17" ht="18.75" x14ac:dyDescent="0.3">
      <c r="A6" s="8" t="s">
        <v>119</v>
      </c>
    </row>
    <row r="8" spans="1:17" ht="34.5" customHeight="1" x14ac:dyDescent="0.25">
      <c r="A8" s="59"/>
      <c r="B8" s="34" t="s">
        <v>54</v>
      </c>
      <c r="C8" s="34" t="s">
        <v>55</v>
      </c>
      <c r="D8" s="34" t="s">
        <v>56</v>
      </c>
      <c r="E8" s="34" t="s">
        <v>57</v>
      </c>
      <c r="F8" s="34" t="s">
        <v>58</v>
      </c>
      <c r="G8" s="34" t="s">
        <v>59</v>
      </c>
      <c r="H8" s="34" t="s">
        <v>60</v>
      </c>
      <c r="I8" s="34" t="s">
        <v>61</v>
      </c>
      <c r="J8" s="34" t="s">
        <v>62</v>
      </c>
      <c r="K8" s="34" t="s">
        <v>63</v>
      </c>
      <c r="L8" s="34" t="s">
        <v>64</v>
      </c>
      <c r="M8" s="34" t="s">
        <v>65</v>
      </c>
      <c r="N8" s="35"/>
      <c r="O8" s="36" t="s">
        <v>66</v>
      </c>
      <c r="P8" s="34" t="s">
        <v>67</v>
      </c>
      <c r="Q8" s="11" t="s">
        <v>20</v>
      </c>
    </row>
    <row r="9" spans="1:17" ht="17.25" customHeight="1" x14ac:dyDescent="0.25">
      <c r="A9" s="60" t="s">
        <v>68</v>
      </c>
      <c r="B9" s="122"/>
      <c r="C9" s="122"/>
      <c r="D9" s="122"/>
      <c r="E9" s="122"/>
      <c r="F9" s="122"/>
      <c r="G9" s="122"/>
      <c r="H9" s="122"/>
      <c r="I9" s="122"/>
      <c r="J9" s="122"/>
      <c r="K9" s="122"/>
      <c r="L9" s="122"/>
      <c r="M9" s="122"/>
      <c r="N9" s="37"/>
      <c r="O9" s="38"/>
      <c r="P9" s="38"/>
      <c r="Q9" s="97"/>
    </row>
    <row r="10" spans="1:17" ht="17.25" customHeight="1" x14ac:dyDescent="0.25">
      <c r="A10" s="61" t="s">
        <v>69</v>
      </c>
      <c r="B10" s="39">
        <f>'1.Job,Salary,Taxes,Take-Home'!C36/12</f>
        <v>72.625</v>
      </c>
      <c r="C10" s="39">
        <f>+B10</f>
        <v>72.625</v>
      </c>
      <c r="D10" s="39">
        <f t="shared" ref="D10:M10" si="0">+C10</f>
        <v>72.625</v>
      </c>
      <c r="E10" s="39">
        <f t="shared" si="0"/>
        <v>72.625</v>
      </c>
      <c r="F10" s="39">
        <f t="shared" si="0"/>
        <v>72.625</v>
      </c>
      <c r="G10" s="39">
        <f t="shared" si="0"/>
        <v>72.625</v>
      </c>
      <c r="H10" s="39">
        <f t="shared" si="0"/>
        <v>72.625</v>
      </c>
      <c r="I10" s="39">
        <f t="shared" si="0"/>
        <v>72.625</v>
      </c>
      <c r="J10" s="39">
        <f t="shared" si="0"/>
        <v>72.625</v>
      </c>
      <c r="K10" s="39">
        <f t="shared" si="0"/>
        <v>72.625</v>
      </c>
      <c r="L10" s="39">
        <f t="shared" si="0"/>
        <v>72.625</v>
      </c>
      <c r="M10" s="39">
        <f t="shared" si="0"/>
        <v>72.625</v>
      </c>
      <c r="N10" s="40"/>
      <c r="O10" s="39">
        <f>AVERAGE(B10:M10)</f>
        <v>72.625</v>
      </c>
      <c r="P10" s="39">
        <f>SUM(B10:M10)</f>
        <v>871.5</v>
      </c>
      <c r="Q10" s="98" t="s">
        <v>0</v>
      </c>
    </row>
    <row r="11" spans="1:17" ht="18.75" customHeight="1" x14ac:dyDescent="0.25">
      <c r="A11" s="60" t="s">
        <v>70</v>
      </c>
      <c r="B11" s="123"/>
      <c r="C11" s="123"/>
      <c r="D11" s="123"/>
      <c r="E11" s="123"/>
      <c r="F11" s="123"/>
      <c r="G11" s="123"/>
      <c r="H11" s="123"/>
      <c r="I11" s="123"/>
      <c r="J11" s="123"/>
      <c r="K11" s="123"/>
      <c r="L11" s="123"/>
      <c r="M11" s="123"/>
      <c r="N11" s="42"/>
      <c r="O11" s="43"/>
      <c r="P11" s="43"/>
      <c r="Q11" s="98"/>
    </row>
    <row r="12" spans="1:17" ht="18.75" customHeight="1" x14ac:dyDescent="0.25">
      <c r="A12" s="62" t="s">
        <v>71</v>
      </c>
      <c r="B12" s="44">
        <v>10</v>
      </c>
      <c r="C12" s="44">
        <f>+B12</f>
        <v>10</v>
      </c>
      <c r="D12" s="44">
        <f t="shared" ref="D12:M12" si="1">+C12</f>
        <v>10</v>
      </c>
      <c r="E12" s="44">
        <f t="shared" si="1"/>
        <v>10</v>
      </c>
      <c r="F12" s="44">
        <f t="shared" si="1"/>
        <v>10</v>
      </c>
      <c r="G12" s="44">
        <f t="shared" si="1"/>
        <v>10</v>
      </c>
      <c r="H12" s="44">
        <f t="shared" si="1"/>
        <v>10</v>
      </c>
      <c r="I12" s="44">
        <f t="shared" si="1"/>
        <v>10</v>
      </c>
      <c r="J12" s="44">
        <f t="shared" si="1"/>
        <v>10</v>
      </c>
      <c r="K12" s="44">
        <f t="shared" si="1"/>
        <v>10</v>
      </c>
      <c r="L12" s="44">
        <f t="shared" si="1"/>
        <v>10</v>
      </c>
      <c r="M12" s="44">
        <f t="shared" si="1"/>
        <v>10</v>
      </c>
      <c r="N12" s="45"/>
      <c r="O12" s="39">
        <f>AVERAGE(B12:M12)</f>
        <v>10</v>
      </c>
      <c r="P12" s="46">
        <f>SUM(B12:M12)</f>
        <v>120</v>
      </c>
      <c r="Q12" s="47"/>
    </row>
    <row r="13" spans="1:17" ht="18.75" customHeight="1" x14ac:dyDescent="0.25">
      <c r="A13" s="62" t="s">
        <v>72</v>
      </c>
      <c r="B13" s="44">
        <v>1</v>
      </c>
      <c r="C13" s="44">
        <f t="shared" ref="C13:M16" si="2">+B13</f>
        <v>1</v>
      </c>
      <c r="D13" s="44">
        <f t="shared" si="2"/>
        <v>1</v>
      </c>
      <c r="E13" s="44">
        <f t="shared" si="2"/>
        <v>1</v>
      </c>
      <c r="F13" s="44">
        <f t="shared" si="2"/>
        <v>1</v>
      </c>
      <c r="G13" s="44">
        <f t="shared" si="2"/>
        <v>1</v>
      </c>
      <c r="H13" s="44">
        <f t="shared" si="2"/>
        <v>1</v>
      </c>
      <c r="I13" s="44">
        <f t="shared" si="2"/>
        <v>1</v>
      </c>
      <c r="J13" s="44">
        <f t="shared" si="2"/>
        <v>1</v>
      </c>
      <c r="K13" s="44">
        <f t="shared" si="2"/>
        <v>1</v>
      </c>
      <c r="L13" s="44">
        <f t="shared" si="2"/>
        <v>1</v>
      </c>
      <c r="M13" s="44">
        <f t="shared" si="2"/>
        <v>1</v>
      </c>
      <c r="N13" s="45"/>
      <c r="O13" s="39">
        <f t="shared" ref="O13:O34" si="3">AVERAGE(B13:M13)</f>
        <v>1</v>
      </c>
      <c r="P13" s="39">
        <f t="shared" ref="P13:P34" si="4">SUM(B13:M13)</f>
        <v>12</v>
      </c>
      <c r="Q13" s="41"/>
    </row>
    <row r="14" spans="1:17" ht="18.75" customHeight="1" x14ac:dyDescent="0.25">
      <c r="A14" s="62" t="s">
        <v>73</v>
      </c>
      <c r="B14" s="44">
        <v>1</v>
      </c>
      <c r="C14" s="44">
        <f t="shared" si="2"/>
        <v>1</v>
      </c>
      <c r="D14" s="44">
        <f t="shared" si="2"/>
        <v>1</v>
      </c>
      <c r="E14" s="44">
        <f t="shared" si="2"/>
        <v>1</v>
      </c>
      <c r="F14" s="44">
        <f t="shared" si="2"/>
        <v>1</v>
      </c>
      <c r="G14" s="44">
        <f t="shared" si="2"/>
        <v>1</v>
      </c>
      <c r="H14" s="44">
        <f t="shared" si="2"/>
        <v>1</v>
      </c>
      <c r="I14" s="44">
        <f t="shared" si="2"/>
        <v>1</v>
      </c>
      <c r="J14" s="44">
        <f t="shared" si="2"/>
        <v>1</v>
      </c>
      <c r="K14" s="44">
        <f t="shared" si="2"/>
        <v>1</v>
      </c>
      <c r="L14" s="44">
        <f t="shared" si="2"/>
        <v>1</v>
      </c>
      <c r="M14" s="44">
        <f t="shared" si="2"/>
        <v>1</v>
      </c>
      <c r="N14" s="45"/>
      <c r="O14" s="39">
        <f t="shared" si="3"/>
        <v>1</v>
      </c>
      <c r="P14" s="39">
        <f t="shared" si="4"/>
        <v>12</v>
      </c>
      <c r="Q14" s="41"/>
    </row>
    <row r="15" spans="1:17" ht="18.75" customHeight="1" x14ac:dyDescent="0.25">
      <c r="A15" s="62" t="s">
        <v>126</v>
      </c>
      <c r="B15" s="44">
        <v>1</v>
      </c>
      <c r="C15" s="44">
        <f t="shared" si="2"/>
        <v>1</v>
      </c>
      <c r="D15" s="44">
        <f t="shared" si="2"/>
        <v>1</v>
      </c>
      <c r="E15" s="44">
        <f t="shared" si="2"/>
        <v>1</v>
      </c>
      <c r="F15" s="44">
        <f t="shared" si="2"/>
        <v>1</v>
      </c>
      <c r="G15" s="44">
        <f t="shared" si="2"/>
        <v>1</v>
      </c>
      <c r="H15" s="44">
        <f t="shared" si="2"/>
        <v>1</v>
      </c>
      <c r="I15" s="44">
        <f t="shared" si="2"/>
        <v>1</v>
      </c>
      <c r="J15" s="44">
        <f t="shared" si="2"/>
        <v>1</v>
      </c>
      <c r="K15" s="44">
        <f t="shared" si="2"/>
        <v>1</v>
      </c>
      <c r="L15" s="44">
        <f t="shared" si="2"/>
        <v>1</v>
      </c>
      <c r="M15" s="44">
        <f t="shared" si="2"/>
        <v>1</v>
      </c>
      <c r="N15" s="45"/>
      <c r="O15" s="39">
        <f t="shared" si="3"/>
        <v>1</v>
      </c>
      <c r="P15" s="39">
        <f t="shared" si="4"/>
        <v>12</v>
      </c>
      <c r="Q15" s="41"/>
    </row>
    <row r="16" spans="1:17" ht="18.75" customHeight="1" x14ac:dyDescent="0.25">
      <c r="A16" s="62" t="s">
        <v>74</v>
      </c>
      <c r="B16" s="44">
        <v>1</v>
      </c>
      <c r="C16" s="44">
        <f t="shared" si="2"/>
        <v>1</v>
      </c>
      <c r="D16" s="44">
        <f t="shared" si="2"/>
        <v>1</v>
      </c>
      <c r="E16" s="44">
        <f t="shared" si="2"/>
        <v>1</v>
      </c>
      <c r="F16" s="44">
        <f t="shared" si="2"/>
        <v>1</v>
      </c>
      <c r="G16" s="44">
        <f t="shared" si="2"/>
        <v>1</v>
      </c>
      <c r="H16" s="44">
        <f t="shared" si="2"/>
        <v>1</v>
      </c>
      <c r="I16" s="44">
        <f t="shared" si="2"/>
        <v>1</v>
      </c>
      <c r="J16" s="44">
        <f t="shared" si="2"/>
        <v>1</v>
      </c>
      <c r="K16" s="44">
        <f t="shared" si="2"/>
        <v>1</v>
      </c>
      <c r="L16" s="44">
        <f t="shared" si="2"/>
        <v>1</v>
      </c>
      <c r="M16" s="44">
        <f t="shared" si="2"/>
        <v>1</v>
      </c>
      <c r="N16" s="45"/>
      <c r="O16" s="39">
        <f t="shared" si="3"/>
        <v>1</v>
      </c>
      <c r="P16" s="39">
        <f t="shared" si="4"/>
        <v>12</v>
      </c>
      <c r="Q16" s="41"/>
    </row>
    <row r="17" spans="1:17" ht="18.75" customHeight="1" x14ac:dyDescent="0.25">
      <c r="A17" s="62" t="s">
        <v>75</v>
      </c>
      <c r="B17" s="44">
        <v>1</v>
      </c>
      <c r="C17" s="44">
        <f t="shared" ref="C17:C33" si="5">+B17</f>
        <v>1</v>
      </c>
      <c r="D17" s="44">
        <f t="shared" ref="D17:D33" si="6">+C17</f>
        <v>1</v>
      </c>
      <c r="E17" s="44">
        <f t="shared" ref="E17:E33" si="7">+D17</f>
        <v>1</v>
      </c>
      <c r="F17" s="44">
        <f t="shared" ref="F17:F33" si="8">+E17</f>
        <v>1</v>
      </c>
      <c r="G17" s="44">
        <f t="shared" ref="G17:G33" si="9">+F17</f>
        <v>1</v>
      </c>
      <c r="H17" s="44">
        <f t="shared" ref="H17:H33" si="10">+G17</f>
        <v>1</v>
      </c>
      <c r="I17" s="44">
        <f t="shared" ref="I17:I33" si="11">+H17</f>
        <v>1</v>
      </c>
      <c r="J17" s="44">
        <f t="shared" ref="J17:J33" si="12">+I17</f>
        <v>1</v>
      </c>
      <c r="K17" s="44">
        <f t="shared" ref="K17:K33" si="13">+J17</f>
        <v>1</v>
      </c>
      <c r="L17" s="44">
        <f t="shared" ref="L17:L33" si="14">+K17</f>
        <v>1</v>
      </c>
      <c r="M17" s="44">
        <f t="shared" ref="M17:M33" si="15">+L17</f>
        <v>1</v>
      </c>
      <c r="N17" s="45"/>
      <c r="O17" s="39">
        <f t="shared" si="3"/>
        <v>1</v>
      </c>
      <c r="P17" s="39">
        <f t="shared" si="4"/>
        <v>12</v>
      </c>
      <c r="Q17" s="41"/>
    </row>
    <row r="18" spans="1:17" ht="18.75" customHeight="1" x14ac:dyDescent="0.25">
      <c r="A18" s="62" t="s">
        <v>76</v>
      </c>
      <c r="B18" s="44">
        <v>1</v>
      </c>
      <c r="C18" s="44">
        <f t="shared" si="5"/>
        <v>1</v>
      </c>
      <c r="D18" s="44">
        <f t="shared" si="6"/>
        <v>1</v>
      </c>
      <c r="E18" s="44">
        <f t="shared" si="7"/>
        <v>1</v>
      </c>
      <c r="F18" s="44">
        <f t="shared" si="8"/>
        <v>1</v>
      </c>
      <c r="G18" s="44">
        <f t="shared" si="9"/>
        <v>1</v>
      </c>
      <c r="H18" s="44">
        <f t="shared" si="10"/>
        <v>1</v>
      </c>
      <c r="I18" s="44">
        <f t="shared" si="11"/>
        <v>1</v>
      </c>
      <c r="J18" s="44">
        <f t="shared" si="12"/>
        <v>1</v>
      </c>
      <c r="K18" s="44">
        <f t="shared" si="13"/>
        <v>1</v>
      </c>
      <c r="L18" s="44">
        <f t="shared" si="14"/>
        <v>1</v>
      </c>
      <c r="M18" s="44">
        <f t="shared" si="15"/>
        <v>1</v>
      </c>
      <c r="N18" s="45"/>
      <c r="O18" s="39">
        <f t="shared" si="3"/>
        <v>1</v>
      </c>
      <c r="P18" s="39">
        <f t="shared" si="4"/>
        <v>12</v>
      </c>
      <c r="Q18" s="41"/>
    </row>
    <row r="19" spans="1:17" ht="18.75" customHeight="1" x14ac:dyDescent="0.25">
      <c r="A19" s="62" t="s">
        <v>131</v>
      </c>
      <c r="B19" s="44">
        <v>1</v>
      </c>
      <c r="C19" s="44">
        <f t="shared" si="5"/>
        <v>1</v>
      </c>
      <c r="D19" s="44">
        <f t="shared" si="6"/>
        <v>1</v>
      </c>
      <c r="E19" s="44">
        <f t="shared" si="7"/>
        <v>1</v>
      </c>
      <c r="F19" s="44">
        <f t="shared" si="8"/>
        <v>1</v>
      </c>
      <c r="G19" s="44">
        <f t="shared" si="9"/>
        <v>1</v>
      </c>
      <c r="H19" s="44">
        <f t="shared" si="10"/>
        <v>1</v>
      </c>
      <c r="I19" s="44">
        <f t="shared" si="11"/>
        <v>1</v>
      </c>
      <c r="J19" s="44">
        <f t="shared" si="12"/>
        <v>1</v>
      </c>
      <c r="K19" s="44">
        <f t="shared" si="13"/>
        <v>1</v>
      </c>
      <c r="L19" s="44">
        <f t="shared" si="14"/>
        <v>1</v>
      </c>
      <c r="M19" s="44">
        <f t="shared" si="15"/>
        <v>1</v>
      </c>
      <c r="N19" s="45"/>
      <c r="O19" s="39">
        <f t="shared" si="3"/>
        <v>1</v>
      </c>
      <c r="P19" s="39">
        <f t="shared" si="4"/>
        <v>12</v>
      </c>
      <c r="Q19" s="41"/>
    </row>
    <row r="20" spans="1:17" ht="18.75" customHeight="1" x14ac:dyDescent="0.25">
      <c r="A20" s="62" t="s">
        <v>78</v>
      </c>
      <c r="B20" s="44">
        <v>1</v>
      </c>
      <c r="C20" s="44">
        <f t="shared" si="5"/>
        <v>1</v>
      </c>
      <c r="D20" s="44">
        <f t="shared" si="6"/>
        <v>1</v>
      </c>
      <c r="E20" s="44">
        <f t="shared" si="7"/>
        <v>1</v>
      </c>
      <c r="F20" s="44">
        <f t="shared" si="8"/>
        <v>1</v>
      </c>
      <c r="G20" s="44">
        <f t="shared" si="9"/>
        <v>1</v>
      </c>
      <c r="H20" s="44">
        <f t="shared" si="10"/>
        <v>1</v>
      </c>
      <c r="I20" s="44">
        <f t="shared" si="11"/>
        <v>1</v>
      </c>
      <c r="J20" s="44">
        <f t="shared" si="12"/>
        <v>1</v>
      </c>
      <c r="K20" s="44">
        <f t="shared" si="13"/>
        <v>1</v>
      </c>
      <c r="L20" s="44">
        <f t="shared" si="14"/>
        <v>1</v>
      </c>
      <c r="M20" s="44">
        <f t="shared" si="15"/>
        <v>1</v>
      </c>
      <c r="N20" s="45"/>
      <c r="O20" s="39">
        <f t="shared" si="3"/>
        <v>1</v>
      </c>
      <c r="P20" s="39">
        <f t="shared" si="4"/>
        <v>12</v>
      </c>
      <c r="Q20" s="41"/>
    </row>
    <row r="21" spans="1:17" ht="18.75" customHeight="1" x14ac:dyDescent="0.25">
      <c r="A21" s="62" t="s">
        <v>77</v>
      </c>
      <c r="B21" s="44">
        <v>1</v>
      </c>
      <c r="C21" s="44">
        <f t="shared" si="5"/>
        <v>1</v>
      </c>
      <c r="D21" s="44">
        <f t="shared" si="6"/>
        <v>1</v>
      </c>
      <c r="E21" s="44">
        <f t="shared" si="7"/>
        <v>1</v>
      </c>
      <c r="F21" s="44">
        <f t="shared" si="8"/>
        <v>1</v>
      </c>
      <c r="G21" s="44">
        <f t="shared" si="9"/>
        <v>1</v>
      </c>
      <c r="H21" s="44">
        <f t="shared" si="10"/>
        <v>1</v>
      </c>
      <c r="I21" s="44">
        <f t="shared" si="11"/>
        <v>1</v>
      </c>
      <c r="J21" s="44">
        <f t="shared" si="12"/>
        <v>1</v>
      </c>
      <c r="K21" s="44">
        <f t="shared" si="13"/>
        <v>1</v>
      </c>
      <c r="L21" s="44">
        <f t="shared" si="14"/>
        <v>1</v>
      </c>
      <c r="M21" s="44">
        <f t="shared" si="15"/>
        <v>1</v>
      </c>
      <c r="N21" s="45"/>
      <c r="O21" s="39">
        <f t="shared" si="3"/>
        <v>1</v>
      </c>
      <c r="P21" s="39">
        <f t="shared" si="4"/>
        <v>12</v>
      </c>
      <c r="Q21" s="41"/>
    </row>
    <row r="22" spans="1:17" ht="18.75" customHeight="1" x14ac:dyDescent="0.25">
      <c r="A22" s="62" t="s">
        <v>11</v>
      </c>
      <c r="B22" s="44">
        <v>1</v>
      </c>
      <c r="C22" s="44">
        <f t="shared" si="5"/>
        <v>1</v>
      </c>
      <c r="D22" s="44">
        <f t="shared" si="6"/>
        <v>1</v>
      </c>
      <c r="E22" s="44">
        <f t="shared" si="7"/>
        <v>1</v>
      </c>
      <c r="F22" s="44">
        <f t="shared" si="8"/>
        <v>1</v>
      </c>
      <c r="G22" s="44">
        <f t="shared" si="9"/>
        <v>1</v>
      </c>
      <c r="H22" s="44">
        <f t="shared" si="10"/>
        <v>1</v>
      </c>
      <c r="I22" s="44">
        <f t="shared" si="11"/>
        <v>1</v>
      </c>
      <c r="J22" s="44">
        <f t="shared" si="12"/>
        <v>1</v>
      </c>
      <c r="K22" s="44">
        <f t="shared" si="13"/>
        <v>1</v>
      </c>
      <c r="L22" s="44">
        <f t="shared" si="14"/>
        <v>1</v>
      </c>
      <c r="M22" s="44">
        <f t="shared" si="15"/>
        <v>1</v>
      </c>
      <c r="N22" s="45"/>
      <c r="O22" s="39">
        <f t="shared" si="3"/>
        <v>1</v>
      </c>
      <c r="P22" s="39">
        <f t="shared" si="4"/>
        <v>12</v>
      </c>
      <c r="Q22" s="41"/>
    </row>
    <row r="23" spans="1:17" ht="18.75" customHeight="1" x14ac:dyDescent="0.25">
      <c r="A23" s="62" t="s">
        <v>79</v>
      </c>
      <c r="B23" s="44">
        <v>1</v>
      </c>
      <c r="C23" s="44">
        <f t="shared" si="5"/>
        <v>1</v>
      </c>
      <c r="D23" s="44">
        <f t="shared" si="6"/>
        <v>1</v>
      </c>
      <c r="E23" s="44">
        <f t="shared" si="7"/>
        <v>1</v>
      </c>
      <c r="F23" s="44">
        <f t="shared" si="8"/>
        <v>1</v>
      </c>
      <c r="G23" s="44">
        <f t="shared" si="9"/>
        <v>1</v>
      </c>
      <c r="H23" s="44">
        <f t="shared" si="10"/>
        <v>1</v>
      </c>
      <c r="I23" s="44">
        <f t="shared" si="11"/>
        <v>1</v>
      </c>
      <c r="J23" s="44">
        <f t="shared" si="12"/>
        <v>1</v>
      </c>
      <c r="K23" s="44">
        <f t="shared" si="13"/>
        <v>1</v>
      </c>
      <c r="L23" s="44">
        <f t="shared" si="14"/>
        <v>1</v>
      </c>
      <c r="M23" s="44">
        <f t="shared" si="15"/>
        <v>1</v>
      </c>
      <c r="N23" s="45"/>
      <c r="O23" s="39">
        <f t="shared" si="3"/>
        <v>1</v>
      </c>
      <c r="P23" s="39">
        <f t="shared" si="4"/>
        <v>12</v>
      </c>
      <c r="Q23" s="41"/>
    </row>
    <row r="24" spans="1:17" ht="18.75" customHeight="1" x14ac:dyDescent="0.25">
      <c r="A24" s="62" t="s">
        <v>80</v>
      </c>
      <c r="B24" s="44">
        <v>1</v>
      </c>
      <c r="C24" s="44">
        <f t="shared" si="5"/>
        <v>1</v>
      </c>
      <c r="D24" s="44">
        <f t="shared" si="6"/>
        <v>1</v>
      </c>
      <c r="E24" s="44">
        <f t="shared" si="7"/>
        <v>1</v>
      </c>
      <c r="F24" s="44">
        <f t="shared" si="8"/>
        <v>1</v>
      </c>
      <c r="G24" s="44">
        <f t="shared" si="9"/>
        <v>1</v>
      </c>
      <c r="H24" s="44">
        <f t="shared" si="10"/>
        <v>1</v>
      </c>
      <c r="I24" s="44">
        <f t="shared" si="11"/>
        <v>1</v>
      </c>
      <c r="J24" s="44">
        <f t="shared" si="12"/>
        <v>1</v>
      </c>
      <c r="K24" s="44">
        <f t="shared" si="13"/>
        <v>1</v>
      </c>
      <c r="L24" s="44">
        <f t="shared" si="14"/>
        <v>1</v>
      </c>
      <c r="M24" s="44">
        <f t="shared" si="15"/>
        <v>1</v>
      </c>
      <c r="N24" s="45"/>
      <c r="O24" s="39">
        <f t="shared" si="3"/>
        <v>1</v>
      </c>
      <c r="P24" s="39">
        <f t="shared" si="4"/>
        <v>12</v>
      </c>
      <c r="Q24" s="41"/>
    </row>
    <row r="25" spans="1:17" ht="18.75" customHeight="1" x14ac:dyDescent="0.25">
      <c r="A25" s="62" t="s">
        <v>132</v>
      </c>
      <c r="B25" s="44">
        <v>1</v>
      </c>
      <c r="C25" s="44">
        <f t="shared" si="5"/>
        <v>1</v>
      </c>
      <c r="D25" s="44">
        <f t="shared" si="6"/>
        <v>1</v>
      </c>
      <c r="E25" s="44">
        <f t="shared" si="7"/>
        <v>1</v>
      </c>
      <c r="F25" s="44">
        <f t="shared" si="8"/>
        <v>1</v>
      </c>
      <c r="G25" s="44">
        <f t="shared" si="9"/>
        <v>1</v>
      </c>
      <c r="H25" s="44">
        <f t="shared" si="10"/>
        <v>1</v>
      </c>
      <c r="I25" s="44">
        <f t="shared" si="11"/>
        <v>1</v>
      </c>
      <c r="J25" s="44">
        <f t="shared" si="12"/>
        <v>1</v>
      </c>
      <c r="K25" s="44">
        <f t="shared" si="13"/>
        <v>1</v>
      </c>
      <c r="L25" s="44">
        <f t="shared" si="14"/>
        <v>1</v>
      </c>
      <c r="M25" s="44">
        <f t="shared" si="15"/>
        <v>1</v>
      </c>
      <c r="N25" s="45"/>
      <c r="O25" s="39">
        <f t="shared" si="3"/>
        <v>1</v>
      </c>
      <c r="P25" s="39">
        <f t="shared" si="4"/>
        <v>12</v>
      </c>
      <c r="Q25" s="41"/>
    </row>
    <row r="26" spans="1:17" ht="18.75" customHeight="1" x14ac:dyDescent="0.25">
      <c r="A26" s="62" t="s">
        <v>147</v>
      </c>
      <c r="B26" s="44">
        <v>1</v>
      </c>
      <c r="C26" s="44">
        <f t="shared" si="5"/>
        <v>1</v>
      </c>
      <c r="D26" s="44">
        <f t="shared" si="6"/>
        <v>1</v>
      </c>
      <c r="E26" s="44">
        <f t="shared" si="7"/>
        <v>1</v>
      </c>
      <c r="F26" s="44">
        <f t="shared" si="8"/>
        <v>1</v>
      </c>
      <c r="G26" s="44">
        <f t="shared" si="9"/>
        <v>1</v>
      </c>
      <c r="H26" s="44">
        <f t="shared" si="10"/>
        <v>1</v>
      </c>
      <c r="I26" s="44">
        <f t="shared" si="11"/>
        <v>1</v>
      </c>
      <c r="J26" s="44">
        <f t="shared" si="12"/>
        <v>1</v>
      </c>
      <c r="K26" s="44">
        <f t="shared" si="13"/>
        <v>1</v>
      </c>
      <c r="L26" s="44">
        <f t="shared" si="14"/>
        <v>1</v>
      </c>
      <c r="M26" s="44">
        <f t="shared" si="15"/>
        <v>1</v>
      </c>
      <c r="N26" s="45"/>
      <c r="O26" s="39">
        <f t="shared" si="3"/>
        <v>1</v>
      </c>
      <c r="P26" s="39">
        <f t="shared" si="4"/>
        <v>12</v>
      </c>
      <c r="Q26" s="41"/>
    </row>
    <row r="27" spans="1:17" ht="18.75" customHeight="1" x14ac:dyDescent="0.25">
      <c r="A27" s="62" t="s">
        <v>149</v>
      </c>
      <c r="B27" s="44">
        <v>1</v>
      </c>
      <c r="C27" s="44">
        <f t="shared" si="5"/>
        <v>1</v>
      </c>
      <c r="D27" s="44">
        <f t="shared" si="6"/>
        <v>1</v>
      </c>
      <c r="E27" s="44">
        <f t="shared" si="7"/>
        <v>1</v>
      </c>
      <c r="F27" s="44">
        <f t="shared" si="8"/>
        <v>1</v>
      </c>
      <c r="G27" s="44">
        <f t="shared" si="9"/>
        <v>1</v>
      </c>
      <c r="H27" s="44">
        <f t="shared" si="10"/>
        <v>1</v>
      </c>
      <c r="I27" s="44">
        <f t="shared" si="11"/>
        <v>1</v>
      </c>
      <c r="J27" s="44">
        <f t="shared" si="12"/>
        <v>1</v>
      </c>
      <c r="K27" s="44">
        <f t="shared" si="13"/>
        <v>1</v>
      </c>
      <c r="L27" s="44">
        <f t="shared" si="14"/>
        <v>1</v>
      </c>
      <c r="M27" s="44">
        <f t="shared" si="15"/>
        <v>1</v>
      </c>
      <c r="N27" s="45"/>
      <c r="O27" s="39">
        <f t="shared" si="3"/>
        <v>1</v>
      </c>
      <c r="P27" s="39">
        <f t="shared" si="4"/>
        <v>12</v>
      </c>
      <c r="Q27" s="41"/>
    </row>
    <row r="28" spans="1:17" ht="18.75" customHeight="1" x14ac:dyDescent="0.25">
      <c r="A28" s="62" t="s">
        <v>127</v>
      </c>
      <c r="B28" s="44">
        <v>1</v>
      </c>
      <c r="C28" s="44">
        <f t="shared" si="5"/>
        <v>1</v>
      </c>
      <c r="D28" s="44">
        <f t="shared" si="6"/>
        <v>1</v>
      </c>
      <c r="E28" s="44">
        <f t="shared" si="7"/>
        <v>1</v>
      </c>
      <c r="F28" s="44">
        <f t="shared" si="8"/>
        <v>1</v>
      </c>
      <c r="G28" s="44">
        <f t="shared" si="9"/>
        <v>1</v>
      </c>
      <c r="H28" s="44">
        <f t="shared" si="10"/>
        <v>1</v>
      </c>
      <c r="I28" s="44">
        <f t="shared" si="11"/>
        <v>1</v>
      </c>
      <c r="J28" s="44">
        <f t="shared" si="12"/>
        <v>1</v>
      </c>
      <c r="K28" s="44">
        <f t="shared" si="13"/>
        <v>1</v>
      </c>
      <c r="L28" s="44">
        <f t="shared" si="14"/>
        <v>1</v>
      </c>
      <c r="M28" s="44">
        <f t="shared" si="15"/>
        <v>1</v>
      </c>
      <c r="N28" s="45"/>
      <c r="O28" s="39">
        <f t="shared" si="3"/>
        <v>1</v>
      </c>
      <c r="P28" s="39">
        <f t="shared" si="4"/>
        <v>12</v>
      </c>
      <c r="Q28" s="41"/>
    </row>
    <row r="29" spans="1:17" ht="18.75" customHeight="1" x14ac:dyDescent="0.25">
      <c r="A29" s="62" t="s">
        <v>143</v>
      </c>
      <c r="B29" s="44">
        <v>1</v>
      </c>
      <c r="C29" s="44">
        <f t="shared" si="5"/>
        <v>1</v>
      </c>
      <c r="D29" s="44">
        <f t="shared" si="6"/>
        <v>1</v>
      </c>
      <c r="E29" s="44">
        <f t="shared" si="7"/>
        <v>1</v>
      </c>
      <c r="F29" s="44">
        <f t="shared" si="8"/>
        <v>1</v>
      </c>
      <c r="G29" s="44">
        <f t="shared" si="9"/>
        <v>1</v>
      </c>
      <c r="H29" s="44">
        <f t="shared" si="10"/>
        <v>1</v>
      </c>
      <c r="I29" s="44">
        <f t="shared" si="11"/>
        <v>1</v>
      </c>
      <c r="J29" s="44">
        <f t="shared" si="12"/>
        <v>1</v>
      </c>
      <c r="K29" s="44">
        <f t="shared" si="13"/>
        <v>1</v>
      </c>
      <c r="L29" s="44">
        <f t="shared" si="14"/>
        <v>1</v>
      </c>
      <c r="M29" s="44">
        <f t="shared" si="15"/>
        <v>1</v>
      </c>
      <c r="N29" s="45"/>
      <c r="O29" s="39">
        <f t="shared" si="3"/>
        <v>1</v>
      </c>
      <c r="P29" s="39">
        <f t="shared" si="4"/>
        <v>12</v>
      </c>
      <c r="Q29" s="41"/>
    </row>
    <row r="30" spans="1:17" ht="18.75" customHeight="1" x14ac:dyDescent="0.25">
      <c r="A30" s="62" t="s">
        <v>128</v>
      </c>
      <c r="B30" s="44">
        <v>1</v>
      </c>
      <c r="C30" s="44">
        <f t="shared" si="5"/>
        <v>1</v>
      </c>
      <c r="D30" s="44">
        <f t="shared" si="6"/>
        <v>1</v>
      </c>
      <c r="E30" s="44">
        <f t="shared" si="7"/>
        <v>1</v>
      </c>
      <c r="F30" s="44">
        <f t="shared" si="8"/>
        <v>1</v>
      </c>
      <c r="G30" s="44">
        <f t="shared" si="9"/>
        <v>1</v>
      </c>
      <c r="H30" s="44">
        <f t="shared" si="10"/>
        <v>1</v>
      </c>
      <c r="I30" s="44">
        <f t="shared" si="11"/>
        <v>1</v>
      </c>
      <c r="J30" s="44">
        <f t="shared" si="12"/>
        <v>1</v>
      </c>
      <c r="K30" s="44">
        <f t="shared" si="13"/>
        <v>1</v>
      </c>
      <c r="L30" s="44">
        <f t="shared" si="14"/>
        <v>1</v>
      </c>
      <c r="M30" s="44">
        <f t="shared" si="15"/>
        <v>1</v>
      </c>
      <c r="N30" s="48"/>
      <c r="O30" s="39">
        <f t="shared" si="3"/>
        <v>1</v>
      </c>
      <c r="P30" s="39">
        <f t="shared" si="4"/>
        <v>12</v>
      </c>
      <c r="Q30" s="41"/>
    </row>
    <row r="31" spans="1:17" ht="18.75" customHeight="1" x14ac:dyDescent="0.25">
      <c r="A31" s="62" t="s">
        <v>81</v>
      </c>
      <c r="B31" s="44">
        <v>1</v>
      </c>
      <c r="C31" s="44">
        <f t="shared" si="5"/>
        <v>1</v>
      </c>
      <c r="D31" s="44">
        <f t="shared" si="6"/>
        <v>1</v>
      </c>
      <c r="E31" s="44">
        <f t="shared" si="7"/>
        <v>1</v>
      </c>
      <c r="F31" s="44">
        <f t="shared" si="8"/>
        <v>1</v>
      </c>
      <c r="G31" s="44">
        <f t="shared" si="9"/>
        <v>1</v>
      </c>
      <c r="H31" s="44">
        <f t="shared" si="10"/>
        <v>1</v>
      </c>
      <c r="I31" s="44">
        <f t="shared" si="11"/>
        <v>1</v>
      </c>
      <c r="J31" s="44">
        <f t="shared" si="12"/>
        <v>1</v>
      </c>
      <c r="K31" s="44">
        <f t="shared" si="13"/>
        <v>1</v>
      </c>
      <c r="L31" s="44">
        <f t="shared" si="14"/>
        <v>1</v>
      </c>
      <c r="M31" s="44">
        <f t="shared" si="15"/>
        <v>1</v>
      </c>
      <c r="N31" s="48"/>
      <c r="O31" s="39">
        <f t="shared" si="3"/>
        <v>1</v>
      </c>
      <c r="P31" s="39">
        <f t="shared" si="4"/>
        <v>12</v>
      </c>
      <c r="Q31" s="41"/>
    </row>
    <row r="32" spans="1:17" ht="18.75" customHeight="1" x14ac:dyDescent="0.25">
      <c r="A32" s="62" t="s">
        <v>129</v>
      </c>
      <c r="B32" s="44">
        <v>1</v>
      </c>
      <c r="C32" s="44">
        <f t="shared" si="5"/>
        <v>1</v>
      </c>
      <c r="D32" s="44">
        <f t="shared" si="6"/>
        <v>1</v>
      </c>
      <c r="E32" s="44">
        <f t="shared" si="7"/>
        <v>1</v>
      </c>
      <c r="F32" s="44">
        <f t="shared" si="8"/>
        <v>1</v>
      </c>
      <c r="G32" s="44">
        <f t="shared" si="9"/>
        <v>1</v>
      </c>
      <c r="H32" s="44">
        <f t="shared" si="10"/>
        <v>1</v>
      </c>
      <c r="I32" s="44">
        <f t="shared" si="11"/>
        <v>1</v>
      </c>
      <c r="J32" s="44">
        <f t="shared" si="12"/>
        <v>1</v>
      </c>
      <c r="K32" s="44">
        <f t="shared" si="13"/>
        <v>1</v>
      </c>
      <c r="L32" s="44">
        <f t="shared" si="14"/>
        <v>1</v>
      </c>
      <c r="M32" s="44">
        <f t="shared" si="15"/>
        <v>1</v>
      </c>
      <c r="N32" s="48"/>
      <c r="O32" s="39">
        <f t="shared" si="3"/>
        <v>1</v>
      </c>
      <c r="P32" s="39">
        <f t="shared" si="4"/>
        <v>12</v>
      </c>
      <c r="Q32" s="41"/>
    </row>
    <row r="33" spans="1:17" ht="18.75" customHeight="1" x14ac:dyDescent="0.25">
      <c r="A33" s="62" t="s">
        <v>148</v>
      </c>
      <c r="B33" s="44">
        <v>1</v>
      </c>
      <c r="C33" s="44">
        <f t="shared" si="5"/>
        <v>1</v>
      </c>
      <c r="D33" s="44">
        <f t="shared" si="6"/>
        <v>1</v>
      </c>
      <c r="E33" s="44">
        <f t="shared" si="7"/>
        <v>1</v>
      </c>
      <c r="F33" s="44">
        <f t="shared" si="8"/>
        <v>1</v>
      </c>
      <c r="G33" s="44">
        <f t="shared" si="9"/>
        <v>1</v>
      </c>
      <c r="H33" s="44">
        <f t="shared" si="10"/>
        <v>1</v>
      </c>
      <c r="I33" s="44">
        <f t="shared" si="11"/>
        <v>1</v>
      </c>
      <c r="J33" s="44">
        <f t="shared" si="12"/>
        <v>1</v>
      </c>
      <c r="K33" s="44">
        <f t="shared" si="13"/>
        <v>1</v>
      </c>
      <c r="L33" s="44">
        <f t="shared" si="14"/>
        <v>1</v>
      </c>
      <c r="M33" s="44">
        <f t="shared" si="15"/>
        <v>1</v>
      </c>
      <c r="N33" s="48"/>
      <c r="O33" s="39">
        <f t="shared" si="3"/>
        <v>1</v>
      </c>
      <c r="P33" s="39">
        <f t="shared" si="4"/>
        <v>12</v>
      </c>
      <c r="Q33" s="41"/>
    </row>
    <row r="34" spans="1:17" ht="18.75" customHeight="1" thickBot="1" x14ac:dyDescent="0.3">
      <c r="A34" s="60" t="s">
        <v>82</v>
      </c>
      <c r="B34" s="49">
        <f>SUM(B12:B33)</f>
        <v>31</v>
      </c>
      <c r="C34" s="49">
        <f t="shared" ref="C34:K34" si="16">SUM(C12:C33)</f>
        <v>31</v>
      </c>
      <c r="D34" s="49">
        <f t="shared" si="16"/>
        <v>31</v>
      </c>
      <c r="E34" s="49">
        <f t="shared" si="16"/>
        <v>31</v>
      </c>
      <c r="F34" s="49">
        <f t="shared" si="16"/>
        <v>31</v>
      </c>
      <c r="G34" s="49">
        <f t="shared" si="16"/>
        <v>31</v>
      </c>
      <c r="H34" s="49">
        <f t="shared" si="16"/>
        <v>31</v>
      </c>
      <c r="I34" s="49">
        <f t="shared" si="16"/>
        <v>31</v>
      </c>
      <c r="J34" s="49">
        <f t="shared" si="16"/>
        <v>31</v>
      </c>
      <c r="K34" s="49">
        <f t="shared" si="16"/>
        <v>31</v>
      </c>
      <c r="L34" s="49">
        <f>SUM(L12:L33)</f>
        <v>31</v>
      </c>
      <c r="M34" s="49">
        <f>SUM(M12:M33)</f>
        <v>31</v>
      </c>
      <c r="N34" s="50"/>
      <c r="O34" s="39">
        <f t="shared" si="3"/>
        <v>31</v>
      </c>
      <c r="P34" s="39">
        <f t="shared" si="4"/>
        <v>372</v>
      </c>
      <c r="Q34" s="98"/>
    </row>
    <row r="35" spans="1:17" ht="18.75" customHeight="1" thickTop="1" x14ac:dyDescent="0.25">
      <c r="A35" s="59" t="s">
        <v>83</v>
      </c>
      <c r="B35" s="51">
        <f t="shared" ref="B35:M35" si="17">+B10-B34</f>
        <v>41.625</v>
      </c>
      <c r="C35" s="51">
        <f t="shared" si="17"/>
        <v>41.625</v>
      </c>
      <c r="D35" s="51">
        <f t="shared" si="17"/>
        <v>41.625</v>
      </c>
      <c r="E35" s="51">
        <f t="shared" si="17"/>
        <v>41.625</v>
      </c>
      <c r="F35" s="51">
        <f t="shared" si="17"/>
        <v>41.625</v>
      </c>
      <c r="G35" s="51">
        <f t="shared" si="17"/>
        <v>41.625</v>
      </c>
      <c r="H35" s="51">
        <f t="shared" si="17"/>
        <v>41.625</v>
      </c>
      <c r="I35" s="51">
        <f t="shared" si="17"/>
        <v>41.625</v>
      </c>
      <c r="J35" s="51">
        <f t="shared" si="17"/>
        <v>41.625</v>
      </c>
      <c r="K35" s="51">
        <f t="shared" si="17"/>
        <v>41.625</v>
      </c>
      <c r="L35" s="51">
        <f t="shared" si="17"/>
        <v>41.625</v>
      </c>
      <c r="M35" s="51">
        <f t="shared" si="17"/>
        <v>41.625</v>
      </c>
      <c r="N35" s="52"/>
      <c r="O35" s="51">
        <f>AVERAGE(B35:M35)</f>
        <v>41.625</v>
      </c>
      <c r="P35" s="51">
        <f>SUM(B35:M35)</f>
        <v>499.5</v>
      </c>
      <c r="Q35" s="98"/>
    </row>
    <row r="36" spans="1:17" ht="18.75" customHeight="1" x14ac:dyDescent="0.25">
      <c r="A36" s="60" t="s">
        <v>84</v>
      </c>
      <c r="B36" s="39">
        <f>B35</f>
        <v>41.625</v>
      </c>
      <c r="C36" s="39">
        <f>B36+C35</f>
        <v>83.25</v>
      </c>
      <c r="D36" s="39">
        <f t="shared" ref="D36:M36" si="18">C36+D35</f>
        <v>124.875</v>
      </c>
      <c r="E36" s="39">
        <f t="shared" si="18"/>
        <v>166.5</v>
      </c>
      <c r="F36" s="39">
        <f t="shared" si="18"/>
        <v>208.125</v>
      </c>
      <c r="G36" s="39">
        <f t="shared" si="18"/>
        <v>249.75</v>
      </c>
      <c r="H36" s="39">
        <f t="shared" si="18"/>
        <v>291.375</v>
      </c>
      <c r="I36" s="39">
        <f t="shared" si="18"/>
        <v>333</v>
      </c>
      <c r="J36" s="39">
        <f t="shared" si="18"/>
        <v>374.625</v>
      </c>
      <c r="K36" s="39">
        <f t="shared" si="18"/>
        <v>416.25</v>
      </c>
      <c r="L36" s="39">
        <f t="shared" si="18"/>
        <v>457.875</v>
      </c>
      <c r="M36" s="39">
        <f t="shared" si="18"/>
        <v>499.5</v>
      </c>
      <c r="N36" s="45"/>
      <c r="O36" s="46" t="s">
        <v>0</v>
      </c>
      <c r="P36" s="46" t="s">
        <v>0</v>
      </c>
      <c r="Q36" s="99"/>
    </row>
    <row r="39" spans="1:17" ht="18.75" x14ac:dyDescent="0.3">
      <c r="A39" s="8" t="s">
        <v>85</v>
      </c>
    </row>
    <row r="40" spans="1:17" ht="16.5" thickBot="1" x14ac:dyDescent="0.3">
      <c r="A40" s="14" t="s">
        <v>0</v>
      </c>
      <c r="B40" s="118" t="s">
        <v>0</v>
      </c>
    </row>
    <row r="41" spans="1:17" ht="24.75" customHeight="1" thickBot="1" x14ac:dyDescent="0.3">
      <c r="A41" s="59" t="s">
        <v>86</v>
      </c>
      <c r="B41" s="100" t="s">
        <v>0</v>
      </c>
    </row>
    <row r="42" spans="1:17" ht="24.75" customHeight="1" thickBot="1" x14ac:dyDescent="0.3">
      <c r="A42" s="59" t="s">
        <v>87</v>
      </c>
      <c r="B42" s="100" t="s">
        <v>0</v>
      </c>
    </row>
    <row r="43" spans="1:17" ht="24.75" customHeight="1" thickBot="1" x14ac:dyDescent="0.3">
      <c r="A43" s="59" t="s">
        <v>88</v>
      </c>
      <c r="B43" s="100" t="s">
        <v>0</v>
      </c>
    </row>
    <row r="44" spans="1:17" ht="24.75" customHeight="1" thickBot="1" x14ac:dyDescent="0.3">
      <c r="A44" s="59" t="s">
        <v>89</v>
      </c>
      <c r="B44" s="53">
        <v>34</v>
      </c>
    </row>
    <row r="45" spans="1:17" ht="24.75" customHeight="1" thickBot="1" x14ac:dyDescent="0.3">
      <c r="A45" s="59" t="s">
        <v>90</v>
      </c>
      <c r="B45" s="54">
        <f>0.2*B44</f>
        <v>6.8000000000000007</v>
      </c>
      <c r="E45" s="124" t="s">
        <v>0</v>
      </c>
    </row>
    <row r="46" spans="1:17" ht="24.75" customHeight="1" thickBot="1" x14ac:dyDescent="0.3">
      <c r="A46" s="59" t="s">
        <v>122</v>
      </c>
      <c r="B46" s="96">
        <f>+B44-B45</f>
        <v>27.2</v>
      </c>
    </row>
    <row r="47" spans="1:17" ht="24.75" customHeight="1" thickBot="1" x14ac:dyDescent="0.3">
      <c r="A47" s="59" t="s">
        <v>91</v>
      </c>
      <c r="B47" s="55" t="s">
        <v>0</v>
      </c>
    </row>
    <row r="48" spans="1:17" ht="24.75" customHeight="1" thickBot="1" x14ac:dyDescent="0.3">
      <c r="A48" s="59" t="s">
        <v>92</v>
      </c>
      <c r="B48" s="31" t="s">
        <v>0</v>
      </c>
    </row>
    <row r="49" spans="1:3" ht="24.75" customHeight="1" thickBot="1" x14ac:dyDescent="0.3">
      <c r="A49" s="59" t="s">
        <v>93</v>
      </c>
      <c r="B49" s="53" t="s">
        <v>0</v>
      </c>
    </row>
    <row r="50" spans="1:3" ht="20.25" customHeight="1" x14ac:dyDescent="0.25"/>
    <row r="51" spans="1:3" ht="20.25" customHeight="1" x14ac:dyDescent="0.25"/>
    <row r="52" spans="1:3" ht="20.25" customHeight="1" x14ac:dyDescent="0.25"/>
    <row r="53" spans="1:3" ht="20.25" customHeight="1" x14ac:dyDescent="0.25"/>
    <row r="54" spans="1:3" ht="20.25" customHeight="1" x14ac:dyDescent="0.25"/>
    <row r="55" spans="1:3" ht="20.25" customHeight="1" x14ac:dyDescent="0.25"/>
    <row r="56" spans="1:3" ht="20.25" customHeight="1" x14ac:dyDescent="0.25"/>
    <row r="57" spans="1:3" ht="20.25" customHeight="1" x14ac:dyDescent="0.25"/>
    <row r="58" spans="1:3" ht="20.25" customHeight="1" x14ac:dyDescent="0.25"/>
    <row r="59" spans="1:3" ht="20.25" customHeight="1" x14ac:dyDescent="0.25"/>
    <row r="60" spans="1:3" ht="33.75" customHeight="1" x14ac:dyDescent="0.3">
      <c r="A60" s="8" t="s">
        <v>94</v>
      </c>
      <c r="B60" s="101" t="s">
        <v>134</v>
      </c>
      <c r="C60" s="101" t="s">
        <v>133</v>
      </c>
    </row>
    <row r="61" spans="1:3" ht="20.25" customHeight="1" x14ac:dyDescent="0.25">
      <c r="A61" s="59" t="s">
        <v>95</v>
      </c>
      <c r="B61" s="63">
        <f>+P12+P18</f>
        <v>132</v>
      </c>
      <c r="C61" s="64">
        <f>+B61/$B$67</f>
        <v>0.35483870967741937</v>
      </c>
    </row>
    <row r="62" spans="1:3" ht="20.25" customHeight="1" x14ac:dyDescent="0.25">
      <c r="A62" s="59" t="s">
        <v>96</v>
      </c>
      <c r="B62" s="63">
        <f>+SUM(P13:P17)</f>
        <v>60</v>
      </c>
      <c r="C62" s="64">
        <f t="shared" ref="C62:C67" si="19">+B62/$B$67</f>
        <v>0.16129032258064516</v>
      </c>
    </row>
    <row r="63" spans="1:3" ht="20.25" customHeight="1" x14ac:dyDescent="0.25">
      <c r="A63" s="59" t="s">
        <v>97</v>
      </c>
      <c r="B63" s="63">
        <f>SUM(P21:P25)</f>
        <v>60</v>
      </c>
      <c r="C63" s="64">
        <f t="shared" si="19"/>
        <v>0.16129032258064516</v>
      </c>
    </row>
    <row r="64" spans="1:3" ht="20.25" customHeight="1" x14ac:dyDescent="0.25">
      <c r="A64" s="59" t="s">
        <v>98</v>
      </c>
      <c r="B64" s="63">
        <f>+P19</f>
        <v>12</v>
      </c>
      <c r="C64" s="64">
        <f t="shared" si="19"/>
        <v>3.2258064516129031E-2</v>
      </c>
    </row>
    <row r="65" spans="1:3" ht="20.25" customHeight="1" x14ac:dyDescent="0.25">
      <c r="A65" s="59" t="s">
        <v>99</v>
      </c>
      <c r="B65" s="63">
        <f>+P20</f>
        <v>12</v>
      </c>
      <c r="C65" s="64">
        <f t="shared" si="19"/>
        <v>3.2258064516129031E-2</v>
      </c>
    </row>
    <row r="66" spans="1:3" ht="20.25" customHeight="1" x14ac:dyDescent="0.25">
      <c r="A66" s="59" t="s">
        <v>100</v>
      </c>
      <c r="B66" s="63">
        <f>+B67-SUM(B61:B65)</f>
        <v>96</v>
      </c>
      <c r="C66" s="64">
        <f t="shared" si="19"/>
        <v>0.25806451612903225</v>
      </c>
    </row>
    <row r="67" spans="1:3" ht="20.25" customHeight="1" x14ac:dyDescent="0.25">
      <c r="A67" s="59" t="s">
        <v>101</v>
      </c>
      <c r="B67" s="65">
        <f>+P34</f>
        <v>372</v>
      </c>
      <c r="C67" s="64">
        <f t="shared" si="19"/>
        <v>1</v>
      </c>
    </row>
    <row r="68" spans="1:3" ht="20.25" customHeight="1" x14ac:dyDescent="0.25"/>
    <row r="69" spans="1:3" ht="20.25" customHeight="1" x14ac:dyDescent="0.25">
      <c r="B69" s="117" t="s">
        <v>0</v>
      </c>
    </row>
    <row r="70" spans="1:3" ht="20.25" customHeight="1" x14ac:dyDescent="0.25"/>
    <row r="71" spans="1:3" ht="20.25" customHeight="1" x14ac:dyDescent="0.25"/>
    <row r="72" spans="1:3" ht="20.25" customHeight="1" x14ac:dyDescent="0.25"/>
    <row r="73" spans="1:3" ht="20.25" customHeight="1" x14ac:dyDescent="0.25"/>
    <row r="74" spans="1:3" ht="20.25" customHeight="1" x14ac:dyDescent="0.25"/>
    <row r="75" spans="1:3" ht="20.25" customHeight="1" x14ac:dyDescent="0.25"/>
    <row r="76" spans="1:3" ht="20.25" customHeight="1" x14ac:dyDescent="0.25"/>
    <row r="77" spans="1:3" ht="20.25" customHeight="1" x14ac:dyDescent="0.25"/>
    <row r="78" spans="1:3" ht="20.25" customHeight="1" x14ac:dyDescent="0.25">
      <c r="A78" s="10" t="s">
        <v>0</v>
      </c>
      <c r="B78" s="10" t="s">
        <v>0</v>
      </c>
    </row>
    <row r="79" spans="1:3" ht="20.25" customHeight="1" x14ac:dyDescent="0.25"/>
    <row r="80" spans="1:3" ht="20.25" customHeight="1" x14ac:dyDescent="0.25"/>
    <row r="81" ht="20.25" customHeight="1" x14ac:dyDescent="0.25"/>
  </sheetData>
  <mergeCells count="2">
    <mergeCell ref="B9:M9"/>
    <mergeCell ref="B11:M11"/>
  </mergeCells>
  <pageMargins left="0.7" right="0.7" top="0.75" bottom="0.75" header="0.3" footer="0.3"/>
  <pageSetup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C7752-7712-45A1-B010-BFB5B43E68BE}">
  <sheetPr>
    <tabColor theme="9" tint="0.39997558519241921"/>
  </sheetPr>
  <dimension ref="B6:G35"/>
  <sheetViews>
    <sheetView workbookViewId="0">
      <selection activeCell="G20" sqref="G20"/>
    </sheetView>
  </sheetViews>
  <sheetFormatPr defaultColWidth="8.85546875" defaultRowHeight="15.75" x14ac:dyDescent="0.25"/>
  <cols>
    <col min="2" max="2" width="85.28515625" style="2" customWidth="1"/>
    <col min="3" max="3" width="17.28515625" style="2" customWidth="1"/>
    <col min="4" max="4" width="8.28515625" customWidth="1"/>
    <col min="5" max="5" width="9.5703125" customWidth="1"/>
    <col min="6" max="13" width="8.28515625" customWidth="1"/>
  </cols>
  <sheetData>
    <row r="6" spans="2:6" x14ac:dyDescent="0.25">
      <c r="B6" s="79" t="s">
        <v>102</v>
      </c>
    </row>
    <row r="7" spans="2:6" x14ac:dyDescent="0.25">
      <c r="B7" s="69"/>
    </row>
    <row r="8" spans="2:6" ht="21.75" customHeight="1" x14ac:dyDescent="0.25"/>
    <row r="9" spans="2:6" ht="21.75" customHeight="1" thickBot="1" x14ac:dyDescent="0.3">
      <c r="B9" s="70" t="s">
        <v>125</v>
      </c>
      <c r="C9" s="81">
        <f>+'2.Monthly Expense Budget'!M36</f>
        <v>499.5</v>
      </c>
      <c r="D9" s="56"/>
    </row>
    <row r="10" spans="2:6" ht="21.75" customHeight="1" thickBot="1" x14ac:dyDescent="0.3">
      <c r="B10" s="71" t="s">
        <v>103</v>
      </c>
      <c r="C10" s="82"/>
      <c r="F10" s="114">
        <f>('2.Monthly Expense Budget'!O35 )/('1.Job,Salary,Taxes,Take-Home'!C17/12)</f>
        <v>0.49950000000000006</v>
      </c>
    </row>
    <row r="11" spans="2:6" ht="21.75" customHeight="1" thickBot="1" x14ac:dyDescent="0.3">
      <c r="B11" s="71" t="s">
        <v>104</v>
      </c>
      <c r="C11" s="83"/>
      <c r="F11" s="114">
        <f>+C9/'2.Monthly Expense Budget'!O34</f>
        <v>16.112903225806452</v>
      </c>
    </row>
    <row r="12" spans="2:6" ht="21.75" customHeight="1" thickBot="1" x14ac:dyDescent="0.3">
      <c r="B12" s="71" t="s">
        <v>123</v>
      </c>
      <c r="C12" s="83"/>
      <c r="F12" s="114">
        <f>+('2.Monthly Expense Budget'!O20+'2.Monthly Expense Budget'!O21)/'2.Monthly Expense Budget'!O10</f>
        <v>2.7538726333907058E-2</v>
      </c>
    </row>
    <row r="13" spans="2:6" ht="21.75" customHeight="1" thickBot="1" x14ac:dyDescent="0.3">
      <c r="B13" s="71" t="s">
        <v>124</v>
      </c>
      <c r="C13" s="83"/>
      <c r="F13" s="115">
        <f>+'2.Monthly Expense Budget'!P10-'2.Monthly Expense Budget'!P34</f>
        <v>499.5</v>
      </c>
    </row>
    <row r="14" spans="2:6" ht="21.75" customHeight="1" x14ac:dyDescent="0.25">
      <c r="B14" s="78"/>
      <c r="C14" s="84"/>
    </row>
    <row r="15" spans="2:6" ht="23.25" customHeight="1" x14ac:dyDescent="0.25">
      <c r="B15" s="79" t="s">
        <v>105</v>
      </c>
      <c r="C15" s="84"/>
    </row>
    <row r="16" spans="2:6" x14ac:dyDescent="0.25">
      <c r="B16" s="69"/>
      <c r="C16" s="84"/>
    </row>
    <row r="17" spans="2:7" ht="19.5" customHeight="1" x14ac:dyDescent="0.25">
      <c r="B17" s="72" t="s">
        <v>106</v>
      </c>
      <c r="C17" s="85"/>
    </row>
    <row r="18" spans="2:7" ht="19.5" customHeight="1" x14ac:dyDescent="0.25">
      <c r="B18" s="73" t="s">
        <v>107</v>
      </c>
      <c r="C18" s="80">
        <f>+'1.Job,Salary,Taxes,Take-Home'!C18</f>
        <v>1</v>
      </c>
    </row>
    <row r="19" spans="2:7" ht="19.5" customHeight="1" x14ac:dyDescent="0.25">
      <c r="B19" s="73" t="s">
        <v>108</v>
      </c>
      <c r="C19" s="86">
        <f>C18</f>
        <v>1</v>
      </c>
    </row>
    <row r="20" spans="2:7" ht="19.5" customHeight="1" x14ac:dyDescent="0.25">
      <c r="B20" s="74" t="s">
        <v>109</v>
      </c>
      <c r="C20" s="87">
        <f>C18+C19</f>
        <v>2</v>
      </c>
    </row>
    <row r="21" spans="2:7" ht="19.5" customHeight="1" x14ac:dyDescent="0.25">
      <c r="B21" s="75"/>
      <c r="C21" s="88"/>
    </row>
    <row r="22" spans="2:7" ht="19.5" customHeight="1" x14ac:dyDescent="0.25">
      <c r="B22" s="75"/>
      <c r="C22" s="88"/>
    </row>
    <row r="23" spans="2:7" ht="19.5" customHeight="1" x14ac:dyDescent="0.25">
      <c r="B23" s="76" t="s">
        <v>110</v>
      </c>
      <c r="D23" s="119"/>
      <c r="E23" s="119"/>
      <c r="F23" s="119"/>
      <c r="G23" s="119"/>
    </row>
    <row r="24" spans="2:7" ht="19.5" customHeight="1" thickBot="1" x14ac:dyDescent="0.3">
      <c r="B24" s="68" t="s">
        <v>111</v>
      </c>
      <c r="C24" s="89">
        <v>0.05</v>
      </c>
      <c r="D24" s="119"/>
      <c r="E24" s="119"/>
      <c r="F24" s="119"/>
      <c r="G24" s="119"/>
    </row>
    <row r="25" spans="2:7" ht="48" thickBot="1" x14ac:dyDescent="0.3">
      <c r="B25" s="67" t="s">
        <v>112</v>
      </c>
      <c r="C25" s="90" t="s">
        <v>0</v>
      </c>
      <c r="D25" s="119"/>
      <c r="E25" s="120">
        <f>-FV(0.05,30,C20)</f>
        <v>132.8776950060265</v>
      </c>
      <c r="F25" s="119"/>
      <c r="G25" s="119"/>
    </row>
    <row r="26" spans="2:7" ht="16.5" customHeight="1" x14ac:dyDescent="0.25">
      <c r="B26" s="77"/>
      <c r="C26" s="91"/>
      <c r="D26" s="119"/>
      <c r="E26" s="120">
        <f>-FV(0.1,30,C20)</f>
        <v>328.98804537772889</v>
      </c>
      <c r="F26" s="119"/>
      <c r="G26" s="119"/>
    </row>
    <row r="27" spans="2:7" ht="16.5" customHeight="1" x14ac:dyDescent="0.25">
      <c r="B27" s="76" t="s">
        <v>113</v>
      </c>
      <c r="C27" s="91"/>
      <c r="D27" s="119"/>
      <c r="E27" s="119"/>
      <c r="F27" s="119"/>
      <c r="G27" s="119"/>
    </row>
    <row r="28" spans="2:7" ht="16.5" thickBot="1" x14ac:dyDescent="0.3">
      <c r="B28" s="68" t="s">
        <v>114</v>
      </c>
      <c r="C28" s="92">
        <v>0.1</v>
      </c>
      <c r="D28" s="119"/>
      <c r="E28" s="119"/>
      <c r="F28" s="119"/>
      <c r="G28" s="119"/>
    </row>
    <row r="29" spans="2:7" ht="48" thickBot="1" x14ac:dyDescent="0.3">
      <c r="B29" s="67" t="s">
        <v>115</v>
      </c>
      <c r="C29" s="90" t="s">
        <v>0</v>
      </c>
      <c r="D29" s="119"/>
      <c r="E29" s="119"/>
      <c r="F29" s="119"/>
      <c r="G29" s="119"/>
    </row>
    <row r="30" spans="2:7" x14ac:dyDescent="0.25">
      <c r="B30" s="77"/>
      <c r="C30" s="93"/>
      <c r="D30" s="119"/>
      <c r="E30" s="121"/>
      <c r="F30" s="119"/>
      <c r="G30" s="119"/>
    </row>
    <row r="31" spans="2:7" x14ac:dyDescent="0.25">
      <c r="B31" s="68" t="s">
        <v>116</v>
      </c>
      <c r="C31" s="94">
        <v>0.03</v>
      </c>
      <c r="D31" s="119"/>
      <c r="E31" s="119"/>
      <c r="F31" s="119"/>
      <c r="G31" s="119"/>
    </row>
    <row r="32" spans="2:7" ht="51.75" customHeight="1" x14ac:dyDescent="0.25">
      <c r="B32" s="66" t="s">
        <v>117</v>
      </c>
      <c r="C32" s="95">
        <f>C20*((1+C24)^30-(1+C31)^30)/(C24-C31)</f>
        <v>189.4679903961003</v>
      </c>
      <c r="D32" s="119"/>
      <c r="E32" s="119"/>
      <c r="F32" s="119"/>
      <c r="G32" s="119"/>
    </row>
    <row r="33" spans="2:3" ht="55.5" customHeight="1" x14ac:dyDescent="0.25">
      <c r="B33" s="66" t="s">
        <v>118</v>
      </c>
      <c r="C33" s="95">
        <f>C20*((1+C28)^30-(1+C31)^30)/(C28-C31)</f>
        <v>429.20399421990811</v>
      </c>
    </row>
    <row r="35" spans="2:3" x14ac:dyDescent="0.25">
      <c r="B35" s="69" t="s">
        <v>6</v>
      </c>
    </row>
  </sheetData>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A.Rubric &amp; Deadlines</vt:lpstr>
      <vt:lpstr>B. Helpfull Links</vt:lpstr>
      <vt:lpstr>1.Job,Salary,Taxes,Take-Home</vt:lpstr>
      <vt:lpstr>2.Monthly Expense Budget</vt:lpstr>
      <vt:lpstr>3. Savings and Takeways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dc:creator>
  <cp:lastModifiedBy>Mario</cp:lastModifiedBy>
  <cp:lastPrinted>2019-02-17T15:54:46Z</cp:lastPrinted>
  <dcterms:created xsi:type="dcterms:W3CDTF">2018-09-23T19:57:46Z</dcterms:created>
  <dcterms:modified xsi:type="dcterms:W3CDTF">2019-10-13T13:09:01Z</dcterms:modified>
</cp:coreProperties>
</file>